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1\"/>
    </mc:Choice>
  </mc:AlternateContent>
  <bookViews>
    <workbookView xWindow="0" yWindow="0" windowWidth="23730" windowHeight="8700"/>
  </bookViews>
  <sheets>
    <sheet name="Аркуш1" sheetId="1" r:id="rId1"/>
  </sheets>
  <definedNames>
    <definedName name="_xlnm.Print_Titles" localSheetId="0">Аркуш1!$10:$10</definedName>
    <definedName name="_xlnm.Print_Area" localSheetId="0">Аркуш1!$A$1:$J$76</definedName>
  </definedNames>
  <calcPr calcId="162913"/>
</workbook>
</file>

<file path=xl/calcChain.xml><?xml version="1.0" encoding="utf-8"?>
<calcChain xmlns="http://schemas.openxmlformats.org/spreadsheetml/2006/main">
  <c r="I64" i="1" l="1"/>
  <c r="I26" i="1"/>
  <c r="I29" i="1"/>
  <c r="I55" i="1" l="1"/>
  <c r="I54" i="1"/>
  <c r="I15" i="1" l="1"/>
  <c r="I57" i="1" l="1"/>
  <c r="I49" i="1" l="1"/>
  <c r="I70" i="1" l="1"/>
  <c r="I56" i="1" l="1"/>
  <c r="I62" i="1" l="1"/>
  <c r="I22" i="1"/>
  <c r="I47" i="1" l="1"/>
  <c r="I21" i="1"/>
  <c r="I40" i="1" l="1"/>
  <c r="I35" i="1" l="1"/>
  <c r="I68" i="1" l="1"/>
  <c r="I66" i="1" l="1"/>
  <c r="I52" i="1"/>
  <c r="I18" i="1"/>
  <c r="I23" i="1"/>
  <c r="I39" i="1" l="1"/>
  <c r="I34" i="1" l="1"/>
  <c r="I32" i="1" s="1"/>
  <c r="I63" i="1" l="1"/>
  <c r="I58" i="1"/>
  <c r="I46" i="1"/>
  <c r="I44" i="1" s="1"/>
  <c r="I38" i="1"/>
  <c r="I36" i="1" s="1"/>
  <c r="I16" i="1"/>
  <c r="I14" i="1"/>
  <c r="I12" i="1" s="1"/>
  <c r="I50" i="1" l="1"/>
  <c r="I71" i="1" s="1"/>
  <c r="I30" i="1"/>
  <c r="I42" i="1"/>
  <c r="I72" i="1" l="1"/>
</calcChain>
</file>

<file path=xl/sharedStrings.xml><?xml version="1.0" encoding="utf-8"?>
<sst xmlns="http://schemas.openxmlformats.org/spreadsheetml/2006/main" count="119" uniqueCount="69">
  <si>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</si>
  <si>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</si>
  <si>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</si>
  <si>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</si>
  <si>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</si>
  <si>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проєкту</t>
  </si>
  <si>
    <t>Всього капітальних вкладень:</t>
  </si>
  <si>
    <t>0490</t>
  </si>
  <si>
    <t>Управління капітального будівництва міської ради</t>
  </si>
  <si>
    <t>0443</t>
  </si>
  <si>
    <t>1517330</t>
  </si>
  <si>
    <t>7330</t>
  </si>
  <si>
    <t>Бюджет розвитку</t>
  </si>
  <si>
    <t xml:space="preserve">Проект НЕФКО "Підвищення енергоефективності об'єктів бюджетної сфери м.Івано-Франківська"(кредитні кошти) </t>
  </si>
  <si>
    <t>1517370</t>
  </si>
  <si>
    <t>7370</t>
  </si>
  <si>
    <t>Реалізація інших заходів щодо соціально-економічного розвитку територій</t>
  </si>
  <si>
    <t>Разом по бюджету розвитку:</t>
  </si>
  <si>
    <t>Кошти, що передаються із загального фонду до бюджету розвитку</t>
  </si>
  <si>
    <t>Додаток 6</t>
  </si>
  <si>
    <t>до рішення________ міської ради</t>
  </si>
  <si>
    <t>від ____________№_____</t>
  </si>
  <si>
    <t>(код бюджету)</t>
  </si>
  <si>
    <t>1517310</t>
  </si>
  <si>
    <t>7310</t>
  </si>
  <si>
    <t>Будівництво об'єктів житлово-комунального господарства</t>
  </si>
  <si>
    <t>Будівництво доріг</t>
  </si>
  <si>
    <t>Будівництво моста через річку Бистриця Солотвинська та транспортної розв'язки в районі вул. Хіміків - Надрічна /ПВР + роботи/ ( І черга – «Будівництво транспортної розв’язки по вул. Надрічна в м. Івано-Франківську /ПВР + роботи/»)</t>
  </si>
  <si>
    <t>Будівництво моста через річку Бистриця Солотвинська та транспортної розв'язки в районі вул. Хіміків - Надрічна /ПВР + роботи/ (ІІ черга – «Будівництво вулиці Хіміків на ділянці від ЗОШ № 24 до річки Бистриця Солотвинська в м. Івано-Франківську /ПВР + роботи/»)</t>
  </si>
  <si>
    <t>Будівництво моста через річку Бистриця Солотвинська та транспортної розв'язки в районі вул. Хіміків - Надрічна /ПВР + роботи/ (ІІІ черга – «Будівництво моста через річку Бистриця Солотвинська в районі вул. Хіміків - Надрічна /ПВР + роботи/»)</t>
  </si>
  <si>
    <t xml:space="preserve">Секретар міської ради </t>
  </si>
  <si>
    <t>Віктор СИНИШИН</t>
  </si>
  <si>
    <t xml:space="preserve">  0953300000  </t>
  </si>
  <si>
    <t>Будівництво інших об'єктів комунальної власності</t>
  </si>
  <si>
    <t>Співфінансування Проектів НЕФКО і ЄС</t>
  </si>
  <si>
    <t>Субвенції з обласного бюджету</t>
  </si>
  <si>
    <t>7321</t>
  </si>
  <si>
    <t>Будівництво освітніх установ та закладів</t>
  </si>
  <si>
    <t>Всього по бюджету розвитку разом з субвенціями</t>
  </si>
  <si>
    <t>Департамент інфраструктури, житлової та комунальної політики міської ради</t>
  </si>
  <si>
    <t>1217310</t>
  </si>
  <si>
    <t>Субвенція з обласного бюджету на реконструкцію водопроводу по вулиці Кобилянської від вулиці Богунська до вулиці Тарнавського у місті Івано-Франківську</t>
  </si>
  <si>
    <t>1517321</t>
  </si>
  <si>
    <t>Будівництво та реконструкція об'єктів житлово-комунального господарства</t>
  </si>
  <si>
    <t>Капітальний ремонт, будівництво та реконструкція світлофорних об'єктів</t>
  </si>
  <si>
    <t>Міський конкурс проєктів та програм розвитку місцевого самоврядування та громадянського суспільства</t>
  </si>
  <si>
    <t>Будівництво Північного бульвару на ділянці від вул. Бельведерської до вул. Панаса Мирного</t>
  </si>
  <si>
    <t>Будівництво</t>
  </si>
  <si>
    <t>Реконструкція</t>
  </si>
  <si>
    <t>Реконструкція дитячого садка на вулиці Гната Хоткевича, 11А в м. Івано-Франківську</t>
  </si>
  <si>
    <t>Нове будівництво малого групового будинку в урочищі "Шнури", с. Братківці, м. Івано-Франківськ</t>
  </si>
  <si>
    <t xml:space="preserve">Розширення загальноосвітньої школи І-ІІ ступенів в с.Хриплин </t>
  </si>
  <si>
    <t>Обсяги капітальних вкладень бюджету у розрізі інвестиційних проектів у 2024 році</t>
  </si>
  <si>
    <t>Проект НЕФКО "Підвищення енергоефективності об'єктів бюджетної сфери м.Івано-Франківська" (співфінансування)</t>
  </si>
  <si>
    <t>Загальний період реалізації проекту, (рік початку і завершення)</t>
  </si>
  <si>
    <t>Загальна вартість проєкту, гривень</t>
  </si>
  <si>
    <t>Обсяг капітальних вкладень місцевого бюджету всього, гривень</t>
  </si>
  <si>
    <t>Очікуваний рівень готовності проекту на кінець 2024 року, %</t>
  </si>
  <si>
    <t xml:space="preserve">Обсяг капітальних вкладень місцевого бюджету у 2024 році, гривень </t>
  </si>
  <si>
    <t xml:space="preserve">Субвенція з обласного бюджету на ремонт (реставраційний) даху будинку, пам'ятки архітектури місцевого значення охоронний номер 1785-ІФ, за адресою вул. Василіянок, 11 у м. Івано-Франківську </t>
  </si>
  <si>
    <t>Проектування, реставрація та охорона пам'яток архітектури</t>
  </si>
  <si>
    <t>1217340</t>
  </si>
  <si>
    <t>7340</t>
  </si>
  <si>
    <t>1600000</t>
  </si>
  <si>
    <t>1617330</t>
  </si>
  <si>
    <t>Департамент містобудування та архітектури Івано-Франківської міської ради</t>
  </si>
  <si>
    <t>1610000</t>
  </si>
  <si>
    <t>Реконструкція внутрішніх електромереж приміщень на вулиці Незалежності, 9 в м. Івано-Франківськ</t>
  </si>
  <si>
    <t>Субвенція з обласного бюджету на капітальний ремонт молитовної каплиці РО РГ (парафія) Божого Милосердя УГКЦ (колишнє приміщення кисневої станції) КНП Центральна міська клінічна лікарня Івано-Франківської міської ради» по вул. Гетьмана Мазепи, 114 в м. Івано-Франківську (на виконання заходів регіональної цільової програми «Духовне життя» на 2022-2026 роки)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</si>
</sst>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₴_-;\-* #,##0.00\ _₴_-;_-* &quot;-&quot;??\ _₴_-;_-@_-"/>
    <numFmt numFmtId="165" formatCode="0.0"/>
    <numFmt numFmtId="166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"/>
      <family val="2"/>
      <charset val="204"/>
    </font>
    <font>
      <i/>
      <sz val="16"/>
      <name val="Times New Roman"/>
      <family val="1"/>
      <charset val="204"/>
    </font>
    <font>
      <sz val="10"/>
      <name val="Arial Cyr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3" fillId="0" borderId="0"/>
    <xf numFmtId="0" fontId="8" fillId="0" borderId="0"/>
    <xf numFmtId="166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93">
    <xf numFmtId="0" fontId="0" fillId="0" borderId="0" xfId="0"/>
    <xf numFmtId="3" fontId="2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4" applyFont="1" applyFill="1" applyBorder="1" applyAlignment="1">
      <alignment vertical="center" wrapText="1"/>
    </xf>
    <xf numFmtId="0" fontId="2" fillId="0" borderId="0" xfId="4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 shrinkToFit="1"/>
    </xf>
    <xf numFmtId="49" fontId="1" fillId="0" borderId="1" xfId="0" applyNumberFormat="1" applyFont="1" applyFill="1" applyBorder="1" applyAlignment="1" applyProtection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3" fontId="1" fillId="0" borderId="1" xfId="4" applyNumberFormat="1" applyFont="1" applyFill="1" applyBorder="1" applyAlignment="1">
      <alignment horizontal="center" vertical="center" wrapText="1"/>
    </xf>
    <xf numFmtId="3" fontId="5" fillId="0" borderId="1" xfId="4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left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shrinkToFit="1"/>
    </xf>
    <xf numFmtId="0" fontId="2" fillId="0" borderId="1" xfId="8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 shrinkToFit="1"/>
    </xf>
    <xf numFmtId="0" fontId="1" fillId="0" borderId="0" xfId="0" applyFont="1" applyFill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 shrinkToFit="1"/>
    </xf>
    <xf numFmtId="0" fontId="10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4" fontId="3" fillId="0" borderId="1" xfId="4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4" applyNumberFormat="1" applyFont="1" applyFill="1" applyBorder="1" applyAlignment="1">
      <alignment horizontal="center" vertical="center" wrapText="1" shrinkToFit="1"/>
    </xf>
    <xf numFmtId="49" fontId="2" fillId="0" borderId="1" xfId="4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3" fontId="3" fillId="0" borderId="1" xfId="0" applyNumberFormat="1" applyFont="1" applyFill="1" applyBorder="1" applyAlignment="1">
      <alignment horizontal="center" vertical="center" wrapText="1" shrinkToFit="1"/>
    </xf>
    <xf numFmtId="3" fontId="2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 wrapText="1"/>
    </xf>
    <xf numFmtId="49" fontId="1" fillId="0" borderId="1" xfId="4" applyNumberFormat="1" applyFont="1" applyFill="1" applyBorder="1" applyAlignment="1">
      <alignment horizontal="center" vertical="center" wrapText="1" shrinkToFit="1"/>
    </xf>
    <xf numFmtId="0" fontId="1" fillId="0" borderId="0" xfId="4" applyFont="1" applyFill="1" applyBorder="1" applyAlignment="1">
      <alignment vertical="center" wrapText="1"/>
    </xf>
    <xf numFmtId="0" fontId="1" fillId="0" borderId="0" xfId="4" applyFont="1" applyFill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wrapText="1" shrinkToFit="1"/>
    </xf>
    <xf numFmtId="0" fontId="2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 shrinkToFit="1"/>
    </xf>
    <xf numFmtId="3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4" fillId="0" borderId="0" xfId="9" applyNumberFormat="1" applyFont="1" applyFill="1" applyAlignment="1">
      <alignment horizontal="center" vertical="center" wrapText="1"/>
    </xf>
    <xf numFmtId="0" fontId="1" fillId="0" borderId="0" xfId="9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 shrinkToFit="1"/>
    </xf>
    <xf numFmtId="0" fontId="4" fillId="0" borderId="0" xfId="0" applyFont="1" applyFill="1" applyAlignment="1">
      <alignment horizontal="center" vertical="center"/>
    </xf>
    <xf numFmtId="3" fontId="2" fillId="0" borderId="0" xfId="0" applyNumberFormat="1" applyFont="1" applyFill="1" applyBorder="1" applyAlignment="1">
      <alignment horizontal="left" vertical="center" wrapText="1"/>
    </xf>
  </cellXfs>
  <cellStyles count="13">
    <cellStyle name="Звичайний 2" xfId="1"/>
    <cellStyle name="Звичайний 3" xfId="2"/>
    <cellStyle name="Звичайний 4" xfId="3"/>
    <cellStyle name="Обычный" xfId="0" builtinId="0"/>
    <cellStyle name="Обычный 2" xfId="4"/>
    <cellStyle name="Обычный 3" xfId="5"/>
    <cellStyle name="Обычный 3 2" xfId="6"/>
    <cellStyle name="Обычный 4" xfId="7"/>
    <cellStyle name="Обычный_Лист2" xfId="8"/>
    <cellStyle name="Обычный_СОЦ-ЕКОН.РОЗВ.2009" xfId="9"/>
    <cellStyle name="Стиль 1" xfId="10"/>
    <cellStyle name="Фінансовий 2" xfId="11"/>
    <cellStyle name="Фінансови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4"/>
  <sheetViews>
    <sheetView showZeros="0" tabSelected="1" zoomScale="60" zoomScaleNormal="60" workbookViewId="0">
      <pane ySplit="10" topLeftCell="A56" activePane="bottomLeft" state="frozen"/>
      <selection pane="bottomLeft" activeCell="G74" sqref="G74"/>
    </sheetView>
  </sheetViews>
  <sheetFormatPr defaultColWidth="8" defaultRowHeight="18.75" x14ac:dyDescent="0.25"/>
  <cols>
    <col min="1" max="3" width="19.28515625" style="9" customWidth="1"/>
    <col min="4" max="4" width="65.28515625" style="9" customWidth="1"/>
    <col min="5" max="5" width="79.42578125" style="14" customWidth="1"/>
    <col min="6" max="6" width="29.85546875" style="14" customWidth="1"/>
    <col min="7" max="8" width="29.85546875" style="29" customWidth="1"/>
    <col min="9" max="9" width="29.85546875" style="28" customWidth="1"/>
    <col min="10" max="10" width="34.42578125" style="2" customWidth="1"/>
    <col min="11" max="11" width="8" style="5"/>
    <col min="12" max="12" width="20.28515625" style="5" customWidth="1"/>
    <col min="13" max="24" width="8" style="5"/>
    <col min="25" max="16384" width="8" style="6"/>
  </cols>
  <sheetData>
    <row r="1" spans="1:24" x14ac:dyDescent="0.25">
      <c r="A1" s="37"/>
      <c r="B1" s="37"/>
      <c r="C1" s="37"/>
      <c r="G1" s="83"/>
      <c r="H1" s="92" t="s">
        <v>19</v>
      </c>
      <c r="I1" s="92"/>
      <c r="J1" s="92"/>
      <c r="K1" s="87"/>
      <c r="L1" s="87"/>
      <c r="M1" s="87"/>
      <c r="N1" s="87"/>
      <c r="O1" s="87"/>
    </row>
    <row r="2" spans="1:24" ht="18.75" customHeight="1" x14ac:dyDescent="0.25">
      <c r="G2" s="71"/>
      <c r="H2" s="92" t="s">
        <v>20</v>
      </c>
      <c r="I2" s="92"/>
      <c r="J2" s="92"/>
    </row>
    <row r="3" spans="1:24" ht="18.75" customHeight="1" x14ac:dyDescent="0.25">
      <c r="G3" s="71"/>
      <c r="H3" s="92" t="s">
        <v>21</v>
      </c>
      <c r="I3" s="92"/>
      <c r="J3" s="92"/>
    </row>
    <row r="4" spans="1:24" x14ac:dyDescent="0.25">
      <c r="G4" s="35"/>
      <c r="H4" s="35"/>
      <c r="I4" s="35"/>
    </row>
    <row r="5" spans="1:24" ht="20.25" x14ac:dyDescent="0.25">
      <c r="A5" s="91" t="s">
        <v>52</v>
      </c>
      <c r="B5" s="91"/>
      <c r="C5" s="91"/>
      <c r="D5" s="91"/>
      <c r="E5" s="91"/>
      <c r="F5" s="91"/>
      <c r="G5" s="91"/>
      <c r="H5" s="91"/>
      <c r="I5" s="91"/>
      <c r="J5" s="91"/>
    </row>
    <row r="6" spans="1:24" x14ac:dyDescent="0.25">
      <c r="A6" s="38"/>
      <c r="B6" s="38"/>
      <c r="C6" s="38"/>
      <c r="D6" s="38"/>
      <c r="E6" s="39"/>
      <c r="F6" s="39"/>
      <c r="G6" s="28"/>
      <c r="H6" s="28"/>
    </row>
    <row r="7" spans="1:24" x14ac:dyDescent="0.25">
      <c r="A7" s="88" t="s">
        <v>32</v>
      </c>
      <c r="B7" s="88"/>
      <c r="C7" s="38"/>
      <c r="D7" s="38"/>
      <c r="E7" s="39"/>
      <c r="F7" s="39"/>
      <c r="G7" s="28"/>
      <c r="H7" s="28"/>
    </row>
    <row r="8" spans="1:24" x14ac:dyDescent="0.25">
      <c r="A8" s="89" t="s">
        <v>22</v>
      </c>
      <c r="B8" s="89"/>
      <c r="C8" s="38"/>
      <c r="D8" s="38"/>
      <c r="E8" s="39"/>
      <c r="F8" s="39"/>
      <c r="G8" s="28"/>
      <c r="H8" s="28"/>
    </row>
    <row r="9" spans="1:24" x14ac:dyDescent="0.25">
      <c r="A9" s="38"/>
      <c r="B9" s="38"/>
      <c r="C9" s="38"/>
      <c r="D9" s="38"/>
      <c r="E9" s="39"/>
      <c r="F9" s="39"/>
      <c r="G9" s="28"/>
      <c r="H9" s="28"/>
      <c r="J9" s="68" t="s">
        <v>0</v>
      </c>
    </row>
    <row r="10" spans="1:24" ht="131.25" x14ac:dyDescent="0.25">
      <c r="A10" s="15" t="s">
        <v>1</v>
      </c>
      <c r="B10" s="16" t="s">
        <v>2</v>
      </c>
      <c r="C10" s="16" t="s">
        <v>3</v>
      </c>
      <c r="D10" s="15" t="s">
        <v>4</v>
      </c>
      <c r="E10" s="17" t="s">
        <v>5</v>
      </c>
      <c r="F10" s="40" t="s">
        <v>54</v>
      </c>
      <c r="G10" s="40" t="s">
        <v>55</v>
      </c>
      <c r="H10" s="40" t="s">
        <v>56</v>
      </c>
      <c r="I10" s="27" t="s">
        <v>58</v>
      </c>
      <c r="J10" s="40" t="s">
        <v>57</v>
      </c>
    </row>
    <row r="11" spans="1:24" ht="20.25" x14ac:dyDescent="0.25">
      <c r="A11" s="86" t="s">
        <v>12</v>
      </c>
      <c r="B11" s="86"/>
      <c r="C11" s="86"/>
      <c r="D11" s="86"/>
      <c r="E11" s="86"/>
      <c r="F11" s="86"/>
      <c r="G11" s="86"/>
      <c r="H11" s="86"/>
      <c r="I11" s="86"/>
      <c r="J11" s="59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s="51" customFormat="1" ht="37.5" x14ac:dyDescent="0.25">
      <c r="A12" s="40">
        <v>1200000</v>
      </c>
      <c r="B12" s="34"/>
      <c r="C12" s="34"/>
      <c r="D12" s="34" t="s">
        <v>39</v>
      </c>
      <c r="E12" s="41"/>
      <c r="F12" s="41"/>
      <c r="G12" s="27"/>
      <c r="H12" s="27"/>
      <c r="I12" s="27">
        <f>I14</f>
        <v>4435000</v>
      </c>
      <c r="J12" s="60"/>
      <c r="K12" s="50"/>
      <c r="L12" s="50"/>
      <c r="M12" s="50"/>
    </row>
    <row r="13" spans="1:24" s="51" customFormat="1" ht="37.5" x14ac:dyDescent="0.25">
      <c r="A13" s="40">
        <v>1210000</v>
      </c>
      <c r="B13" s="34"/>
      <c r="C13" s="34"/>
      <c r="D13" s="52" t="s">
        <v>39</v>
      </c>
      <c r="E13" s="41"/>
      <c r="F13" s="41"/>
      <c r="G13" s="27"/>
      <c r="H13" s="11"/>
      <c r="I13" s="11"/>
      <c r="J13" s="60"/>
      <c r="K13" s="50"/>
      <c r="L13" s="50"/>
      <c r="M13" s="50"/>
    </row>
    <row r="14" spans="1:24" s="51" customFormat="1" ht="37.5" x14ac:dyDescent="0.25">
      <c r="A14" s="18" t="s">
        <v>40</v>
      </c>
      <c r="B14" s="18" t="s">
        <v>24</v>
      </c>
      <c r="C14" s="18" t="s">
        <v>9</v>
      </c>
      <c r="D14" s="12" t="s">
        <v>25</v>
      </c>
      <c r="E14" s="43"/>
      <c r="F14" s="43"/>
      <c r="G14" s="22"/>
      <c r="H14" s="22"/>
      <c r="I14" s="22">
        <f>SUM(I15)</f>
        <v>4435000</v>
      </c>
      <c r="J14" s="60"/>
      <c r="K14" s="50"/>
      <c r="L14" s="50"/>
      <c r="M14" s="50"/>
    </row>
    <row r="15" spans="1:24" s="51" customFormat="1" ht="37.5" x14ac:dyDescent="0.25">
      <c r="A15" s="23"/>
      <c r="B15" s="23"/>
      <c r="C15" s="23"/>
      <c r="D15" s="24"/>
      <c r="E15" s="43" t="s">
        <v>43</v>
      </c>
      <c r="F15" s="43"/>
      <c r="G15" s="25"/>
      <c r="H15" s="25"/>
      <c r="I15" s="25">
        <f>5000000-565000</f>
        <v>4435000</v>
      </c>
      <c r="J15" s="60"/>
      <c r="K15" s="50"/>
      <c r="L15" s="50"/>
      <c r="M15" s="50"/>
    </row>
    <row r="16" spans="1:24" ht="37.5" x14ac:dyDescent="0.25">
      <c r="A16" s="40">
        <v>1500000</v>
      </c>
      <c r="B16" s="34"/>
      <c r="C16" s="34"/>
      <c r="D16" s="40" t="s">
        <v>8</v>
      </c>
      <c r="E16" s="41"/>
      <c r="F16" s="41"/>
      <c r="G16" s="27"/>
      <c r="H16" s="27"/>
      <c r="I16" s="27">
        <f>I18+I26+I23</f>
        <v>17404683</v>
      </c>
      <c r="J16" s="59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s="8" customFormat="1" ht="37.5" x14ac:dyDescent="0.25">
      <c r="A17" s="40">
        <v>1510000</v>
      </c>
      <c r="B17" s="34"/>
      <c r="C17" s="34"/>
      <c r="D17" s="42" t="s">
        <v>8</v>
      </c>
      <c r="E17" s="41"/>
      <c r="F17" s="41"/>
      <c r="G17" s="27"/>
      <c r="H17" s="27"/>
      <c r="I17" s="11">
        <v>0</v>
      </c>
      <c r="J17" s="61"/>
      <c r="K17" s="7"/>
      <c r="L17" s="7"/>
    </row>
    <row r="18" spans="1:24" s="8" customFormat="1" ht="37.5" x14ac:dyDescent="0.25">
      <c r="A18" s="18" t="s">
        <v>23</v>
      </c>
      <c r="B18" s="18" t="s">
        <v>24</v>
      </c>
      <c r="C18" s="18" t="s">
        <v>9</v>
      </c>
      <c r="D18" s="12" t="s">
        <v>25</v>
      </c>
      <c r="E18" s="41"/>
      <c r="F18" s="41"/>
      <c r="G18" s="13"/>
      <c r="H18" s="13"/>
      <c r="I18" s="22">
        <f>SUM(I19:I22)</f>
        <v>12000000</v>
      </c>
      <c r="J18" s="61"/>
      <c r="K18" s="7"/>
      <c r="L18" s="7"/>
    </row>
    <row r="19" spans="1:24" s="4" customFormat="1" x14ac:dyDescent="0.25">
      <c r="A19" s="18"/>
      <c r="B19" s="18"/>
      <c r="C19" s="18"/>
      <c r="D19" s="12"/>
      <c r="E19" s="27" t="s">
        <v>26</v>
      </c>
      <c r="F19" s="27"/>
      <c r="G19" s="13"/>
      <c r="H19" s="13"/>
      <c r="I19" s="1">
        <v>0</v>
      </c>
      <c r="J19" s="6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s="4" customFormat="1" ht="75" x14ac:dyDescent="0.25">
      <c r="A20" s="18"/>
      <c r="B20" s="18"/>
      <c r="C20" s="18"/>
      <c r="D20" s="12"/>
      <c r="E20" s="43" t="s">
        <v>27</v>
      </c>
      <c r="F20" s="43"/>
      <c r="G20" s="11"/>
      <c r="H20" s="11"/>
      <c r="I20" s="11">
        <v>9985053</v>
      </c>
      <c r="J20" s="6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s="4" customFormat="1" ht="93.75" x14ac:dyDescent="0.25">
      <c r="A21" s="18"/>
      <c r="B21" s="18"/>
      <c r="C21" s="18"/>
      <c r="D21" s="12"/>
      <c r="E21" s="43" t="s">
        <v>28</v>
      </c>
      <c r="F21" s="43"/>
      <c r="G21" s="11"/>
      <c r="H21" s="11"/>
      <c r="I21" s="11">
        <f>7714947-6000000</f>
        <v>1714947</v>
      </c>
      <c r="J21" s="6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s="4" customFormat="1" ht="75" x14ac:dyDescent="0.25">
      <c r="A22" s="18"/>
      <c r="B22" s="18"/>
      <c r="C22" s="18"/>
      <c r="D22" s="12"/>
      <c r="E22" s="43" t="s">
        <v>29</v>
      </c>
      <c r="F22" s="43"/>
      <c r="G22" s="11"/>
      <c r="H22" s="11"/>
      <c r="I22" s="11">
        <f>7000000-1700000-5000000</f>
        <v>300000</v>
      </c>
      <c r="J22" s="6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s="4" customFormat="1" x14ac:dyDescent="0.25">
      <c r="A23" s="18" t="s">
        <v>42</v>
      </c>
      <c r="B23" s="18" t="s">
        <v>36</v>
      </c>
      <c r="C23" s="18" t="s">
        <v>9</v>
      </c>
      <c r="D23" s="12" t="s">
        <v>37</v>
      </c>
      <c r="E23" s="43"/>
      <c r="F23" s="43"/>
      <c r="G23" s="11"/>
      <c r="H23" s="11"/>
      <c r="I23" s="13">
        <f>I25</f>
        <v>2300000</v>
      </c>
      <c r="J23" s="6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s="4" customFormat="1" x14ac:dyDescent="0.25">
      <c r="A24" s="18"/>
      <c r="B24" s="18"/>
      <c r="C24" s="18"/>
      <c r="D24" s="12"/>
      <c r="E24" s="17" t="s">
        <v>47</v>
      </c>
      <c r="F24" s="43"/>
      <c r="G24" s="11"/>
      <c r="H24" s="11"/>
      <c r="I24" s="11"/>
      <c r="J24" s="6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s="4" customFormat="1" ht="37.5" x14ac:dyDescent="0.25">
      <c r="A25" s="18"/>
      <c r="B25" s="18"/>
      <c r="C25" s="18"/>
      <c r="D25" s="12"/>
      <c r="E25" s="85" t="s">
        <v>49</v>
      </c>
      <c r="F25" s="43"/>
      <c r="G25" s="11"/>
      <c r="H25" s="11"/>
      <c r="I25" s="11">
        <v>2300000</v>
      </c>
      <c r="J25" s="6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s="8" customFormat="1" x14ac:dyDescent="0.25">
      <c r="A26" s="18" t="s">
        <v>10</v>
      </c>
      <c r="B26" s="18" t="s">
        <v>11</v>
      </c>
      <c r="C26" s="18" t="s">
        <v>9</v>
      </c>
      <c r="D26" s="12" t="s">
        <v>33</v>
      </c>
      <c r="E26" s="45"/>
      <c r="F26" s="45"/>
      <c r="G26" s="13"/>
      <c r="H26" s="13"/>
      <c r="I26" s="22">
        <f>SUM(I27:I29)</f>
        <v>3104683</v>
      </c>
      <c r="J26" s="64"/>
      <c r="K26" s="7"/>
      <c r="L26" s="7"/>
    </row>
    <row r="27" spans="1:24" s="8" customFormat="1" ht="37.5" x14ac:dyDescent="0.25">
      <c r="A27" s="18"/>
      <c r="B27" s="18"/>
      <c r="C27" s="18"/>
      <c r="D27" s="12"/>
      <c r="E27" s="75" t="s">
        <v>13</v>
      </c>
      <c r="F27" s="75"/>
      <c r="G27" s="44"/>
      <c r="H27" s="44"/>
      <c r="I27" s="11">
        <v>1684867</v>
      </c>
      <c r="J27" s="64"/>
      <c r="K27" s="7"/>
      <c r="L27" s="7"/>
    </row>
    <row r="28" spans="1:24" s="8" customFormat="1" ht="37.5" x14ac:dyDescent="0.25">
      <c r="A28" s="18"/>
      <c r="B28" s="18"/>
      <c r="C28" s="18"/>
      <c r="D28" s="12"/>
      <c r="E28" s="75" t="s">
        <v>53</v>
      </c>
      <c r="F28" s="75"/>
      <c r="G28" s="44"/>
      <c r="H28" s="44"/>
      <c r="I28" s="11">
        <v>954224</v>
      </c>
      <c r="J28" s="64"/>
      <c r="K28" s="7"/>
      <c r="L28" s="7"/>
    </row>
    <row r="29" spans="1:24" s="51" customFormat="1" x14ac:dyDescent="0.25">
      <c r="A29" s="18"/>
      <c r="B29" s="18"/>
      <c r="C29" s="18"/>
      <c r="D29" s="12"/>
      <c r="E29" s="43" t="s">
        <v>34</v>
      </c>
      <c r="F29" s="43"/>
      <c r="G29" s="1"/>
      <c r="H29" s="1"/>
      <c r="I29" s="1">
        <f>465592</f>
        <v>465592</v>
      </c>
      <c r="J29" s="66"/>
      <c r="K29" s="50"/>
      <c r="L29" s="50"/>
      <c r="M29" s="50"/>
    </row>
    <row r="30" spans="1:24" s="51" customFormat="1" ht="20.25" x14ac:dyDescent="0.25">
      <c r="A30" s="46"/>
      <c r="B30" s="47"/>
      <c r="C30" s="47"/>
      <c r="D30" s="48"/>
      <c r="E30" s="49" t="s">
        <v>17</v>
      </c>
      <c r="F30" s="49"/>
      <c r="G30" s="19"/>
      <c r="H30" s="19"/>
      <c r="I30" s="19">
        <f>I12+I16</f>
        <v>21839683</v>
      </c>
      <c r="J30" s="60"/>
      <c r="K30" s="50"/>
      <c r="L30" s="50"/>
      <c r="M30" s="50"/>
    </row>
    <row r="31" spans="1:24" s="51" customFormat="1" ht="20.25" x14ac:dyDescent="0.25">
      <c r="A31" s="90" t="s">
        <v>35</v>
      </c>
      <c r="B31" s="90"/>
      <c r="C31" s="90"/>
      <c r="D31" s="90"/>
      <c r="E31" s="90"/>
      <c r="F31" s="82"/>
      <c r="G31" s="27"/>
      <c r="H31" s="27"/>
      <c r="I31" s="27"/>
      <c r="J31" s="60"/>
      <c r="K31" s="50"/>
      <c r="L31" s="50"/>
      <c r="M31" s="50"/>
    </row>
    <row r="32" spans="1:24" ht="37.5" x14ac:dyDescent="0.25">
      <c r="A32" s="40">
        <v>1200000</v>
      </c>
      <c r="B32" s="34"/>
      <c r="C32" s="34"/>
      <c r="D32" s="34" t="s">
        <v>39</v>
      </c>
      <c r="E32" s="42"/>
      <c r="F32" s="42"/>
      <c r="G32" s="33"/>
      <c r="H32" s="33"/>
      <c r="I32" s="33">
        <f>I34</f>
        <v>1220000</v>
      </c>
      <c r="J32" s="63"/>
    </row>
    <row r="33" spans="1:13" ht="37.5" x14ac:dyDescent="0.25">
      <c r="A33" s="40">
        <v>1210000</v>
      </c>
      <c r="B33" s="34"/>
      <c r="C33" s="34"/>
      <c r="D33" s="52" t="s">
        <v>39</v>
      </c>
      <c r="E33" s="43"/>
      <c r="F33" s="43"/>
      <c r="G33" s="1"/>
      <c r="H33" s="1"/>
      <c r="I33" s="1"/>
      <c r="J33" s="63"/>
    </row>
    <row r="34" spans="1:13" ht="37.5" x14ac:dyDescent="0.25">
      <c r="A34" s="18" t="s">
        <v>61</v>
      </c>
      <c r="B34" s="18" t="s">
        <v>62</v>
      </c>
      <c r="C34" s="18" t="s">
        <v>9</v>
      </c>
      <c r="D34" s="12" t="s">
        <v>60</v>
      </c>
      <c r="E34" s="17"/>
      <c r="F34" s="17"/>
      <c r="G34" s="13"/>
      <c r="H34" s="13"/>
      <c r="I34" s="22">
        <f>SUM(I35)</f>
        <v>1220000</v>
      </c>
      <c r="J34" s="63"/>
    </row>
    <row r="35" spans="1:13" ht="75" x14ac:dyDescent="0.25">
      <c r="A35" s="18"/>
      <c r="B35" s="18"/>
      <c r="C35" s="18"/>
      <c r="D35" s="12"/>
      <c r="E35" s="76" t="s">
        <v>59</v>
      </c>
      <c r="F35" s="77"/>
      <c r="G35" s="25"/>
      <c r="H35" s="25"/>
      <c r="I35" s="25">
        <f>350000+470000+400000</f>
        <v>1220000</v>
      </c>
      <c r="J35" s="63"/>
    </row>
    <row r="36" spans="1:13" s="51" customFormat="1" ht="37.5" x14ac:dyDescent="0.25">
      <c r="A36" s="40">
        <v>1500000</v>
      </c>
      <c r="B36" s="40"/>
      <c r="C36" s="40"/>
      <c r="D36" s="40" t="s">
        <v>8</v>
      </c>
      <c r="E36" s="30"/>
      <c r="F36" s="30"/>
      <c r="G36" s="31"/>
      <c r="H36" s="31"/>
      <c r="I36" s="31">
        <f>I38+I40</f>
        <v>1867884</v>
      </c>
      <c r="J36" s="60"/>
      <c r="K36" s="50"/>
      <c r="L36" s="50"/>
      <c r="M36" s="50"/>
    </row>
    <row r="37" spans="1:13" s="51" customFormat="1" ht="37.5" x14ac:dyDescent="0.25">
      <c r="A37" s="40">
        <v>1510000</v>
      </c>
      <c r="B37" s="40"/>
      <c r="C37" s="40"/>
      <c r="D37" s="42" t="s">
        <v>8</v>
      </c>
      <c r="E37" s="26"/>
      <c r="F37" s="26"/>
      <c r="G37" s="25"/>
      <c r="H37" s="25"/>
      <c r="I37" s="25"/>
      <c r="J37" s="60"/>
      <c r="K37" s="50"/>
      <c r="L37" s="50"/>
      <c r="M37" s="50"/>
    </row>
    <row r="38" spans="1:13" s="51" customFormat="1" ht="37.5" x14ac:dyDescent="0.25">
      <c r="A38" s="18" t="s">
        <v>23</v>
      </c>
      <c r="B38" s="18" t="s">
        <v>24</v>
      </c>
      <c r="C38" s="18" t="s">
        <v>9</v>
      </c>
      <c r="D38" s="12" t="s">
        <v>25</v>
      </c>
      <c r="E38" s="26"/>
      <c r="F38" s="26"/>
      <c r="G38" s="32"/>
      <c r="H38" s="32"/>
      <c r="I38" s="22">
        <f>SUM(I39)</f>
        <v>1774884</v>
      </c>
      <c r="J38" s="60"/>
      <c r="K38" s="50"/>
      <c r="L38" s="50"/>
      <c r="M38" s="50"/>
    </row>
    <row r="39" spans="1:13" s="51" customFormat="1" ht="56.25" x14ac:dyDescent="0.25">
      <c r="A39" s="23"/>
      <c r="B39" s="23"/>
      <c r="C39" s="23"/>
      <c r="D39" s="24"/>
      <c r="E39" s="78" t="s">
        <v>41</v>
      </c>
      <c r="F39" s="78"/>
      <c r="G39" s="25"/>
      <c r="H39" s="25"/>
      <c r="I39" s="25">
        <f>1594884+180000</f>
        <v>1774884</v>
      </c>
      <c r="J39" s="60"/>
      <c r="K39" s="50"/>
      <c r="L39" s="50"/>
      <c r="M39" s="50"/>
    </row>
    <row r="40" spans="1:13" s="51" customFormat="1" ht="37.5" x14ac:dyDescent="0.25">
      <c r="A40" s="23" t="s">
        <v>14</v>
      </c>
      <c r="B40" s="23" t="s">
        <v>15</v>
      </c>
      <c r="C40" s="23" t="s">
        <v>7</v>
      </c>
      <c r="D40" s="24" t="s">
        <v>16</v>
      </c>
      <c r="E40" s="78"/>
      <c r="F40" s="78"/>
      <c r="G40" s="25"/>
      <c r="H40" s="25"/>
      <c r="I40" s="32">
        <f>SUM(I41:I41)</f>
        <v>93000</v>
      </c>
      <c r="J40" s="60"/>
      <c r="K40" s="50"/>
      <c r="L40" s="50"/>
      <c r="M40" s="50"/>
    </row>
    <row r="41" spans="1:13" s="51" customFormat="1" ht="131.25" x14ac:dyDescent="0.25">
      <c r="A41" s="23"/>
      <c r="B41" s="23"/>
      <c r="C41" s="23"/>
      <c r="D41" s="24"/>
      <c r="E41" s="84" t="s">
        <v>68</v>
      </c>
      <c r="F41" s="78"/>
      <c r="G41" s="25"/>
      <c r="H41" s="25"/>
      <c r="I41" s="25">
        <v>93000</v>
      </c>
      <c r="J41" s="60"/>
      <c r="K41" s="50"/>
      <c r="L41" s="50"/>
      <c r="M41" s="50"/>
    </row>
    <row r="42" spans="1:13" s="51" customFormat="1" ht="20.25" x14ac:dyDescent="0.25">
      <c r="A42" s="53"/>
      <c r="B42" s="53"/>
      <c r="C42" s="53"/>
      <c r="D42" s="54"/>
      <c r="E42" s="55" t="s">
        <v>38</v>
      </c>
      <c r="F42" s="55"/>
      <c r="G42" s="36"/>
      <c r="H42" s="36"/>
      <c r="I42" s="36">
        <f>I30+I36+I32</f>
        <v>24927567</v>
      </c>
      <c r="J42" s="60"/>
      <c r="K42" s="50"/>
      <c r="L42" s="69"/>
      <c r="M42" s="50"/>
    </row>
    <row r="43" spans="1:13" ht="20.25" x14ac:dyDescent="0.25">
      <c r="A43" s="86" t="s">
        <v>18</v>
      </c>
      <c r="B43" s="86"/>
      <c r="C43" s="86"/>
      <c r="D43" s="86"/>
      <c r="E43" s="86"/>
      <c r="F43" s="86"/>
      <c r="G43" s="86"/>
      <c r="H43" s="86"/>
      <c r="I43" s="86"/>
      <c r="J43" s="59"/>
    </row>
    <row r="44" spans="1:13" ht="37.5" x14ac:dyDescent="0.25">
      <c r="A44" s="40">
        <v>1200000</v>
      </c>
      <c r="B44" s="34"/>
      <c r="C44" s="34"/>
      <c r="D44" s="34" t="s">
        <v>39</v>
      </c>
      <c r="E44" s="42"/>
      <c r="F44" s="42"/>
      <c r="G44" s="33"/>
      <c r="H44" s="33"/>
      <c r="I44" s="33">
        <f>I46</f>
        <v>1431462</v>
      </c>
      <c r="J44" s="63"/>
    </row>
    <row r="45" spans="1:13" ht="37.5" x14ac:dyDescent="0.25">
      <c r="A45" s="40">
        <v>1210000</v>
      </c>
      <c r="B45" s="34"/>
      <c r="C45" s="34"/>
      <c r="D45" s="52" t="s">
        <v>39</v>
      </c>
      <c r="E45" s="43"/>
      <c r="F45" s="43"/>
      <c r="G45" s="1"/>
      <c r="H45" s="1"/>
      <c r="I45" s="1"/>
      <c r="J45" s="63"/>
    </row>
    <row r="46" spans="1:13" ht="37.5" x14ac:dyDescent="0.25">
      <c r="A46" s="18" t="s">
        <v>40</v>
      </c>
      <c r="B46" s="18" t="s">
        <v>24</v>
      </c>
      <c r="C46" s="18" t="s">
        <v>9</v>
      </c>
      <c r="D46" s="12" t="s">
        <v>25</v>
      </c>
      <c r="E46" s="17"/>
      <c r="F46" s="17"/>
      <c r="G46" s="13"/>
      <c r="H46" s="13"/>
      <c r="I46" s="22">
        <f>SUM(I47:I49)</f>
        <v>1431462</v>
      </c>
      <c r="J46" s="63"/>
    </row>
    <row r="47" spans="1:13" ht="37.5" x14ac:dyDescent="0.25">
      <c r="A47" s="18"/>
      <c r="B47" s="18"/>
      <c r="C47" s="18"/>
      <c r="D47" s="12"/>
      <c r="E47" s="77" t="s">
        <v>43</v>
      </c>
      <c r="F47" s="77"/>
      <c r="G47" s="25"/>
      <c r="H47" s="25"/>
      <c r="I47" s="25">
        <f>184586-45044</f>
        <v>139542</v>
      </c>
      <c r="J47" s="63"/>
    </row>
    <row r="48" spans="1:13" ht="37.5" x14ac:dyDescent="0.25">
      <c r="A48" s="18"/>
      <c r="B48" s="18"/>
      <c r="C48" s="18"/>
      <c r="D48" s="12"/>
      <c r="E48" s="43" t="s">
        <v>44</v>
      </c>
      <c r="F48" s="43"/>
      <c r="G48" s="25"/>
      <c r="H48" s="25"/>
      <c r="I48" s="25">
        <v>796169</v>
      </c>
      <c r="J48" s="63"/>
    </row>
    <row r="49" spans="1:24" ht="37.5" x14ac:dyDescent="0.25">
      <c r="A49" s="18"/>
      <c r="B49" s="18"/>
      <c r="C49" s="18"/>
      <c r="D49" s="12"/>
      <c r="E49" s="26" t="s">
        <v>45</v>
      </c>
      <c r="F49" s="26"/>
      <c r="G49" s="25"/>
      <c r="H49" s="25"/>
      <c r="I49" s="25">
        <f>1112143-832143+215751</f>
        <v>495751</v>
      </c>
      <c r="J49" s="63"/>
    </row>
    <row r="50" spans="1:24" s="4" customFormat="1" ht="37.5" x14ac:dyDescent="0.25">
      <c r="A50" s="40">
        <v>1500000</v>
      </c>
      <c r="B50" s="40"/>
      <c r="C50" s="40"/>
      <c r="D50" s="40" t="s">
        <v>8</v>
      </c>
      <c r="E50" s="56"/>
      <c r="F50" s="56"/>
      <c r="G50" s="27"/>
      <c r="H50" s="27"/>
      <c r="I50" s="33">
        <f>I52+I58+I63</f>
        <v>128874959</v>
      </c>
      <c r="J50" s="66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4" customFormat="1" ht="37.5" x14ac:dyDescent="0.25">
      <c r="A51" s="40">
        <v>1510000</v>
      </c>
      <c r="B51" s="40"/>
      <c r="C51" s="40"/>
      <c r="D51" s="42" t="s">
        <v>8</v>
      </c>
      <c r="E51" s="56"/>
      <c r="F51" s="56"/>
      <c r="G51" s="1"/>
      <c r="H51" s="1"/>
      <c r="I51" s="1">
        <v>0</v>
      </c>
      <c r="J51" s="6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4" customFormat="1" ht="37.5" x14ac:dyDescent="0.25">
      <c r="A52" s="18" t="s">
        <v>23</v>
      </c>
      <c r="B52" s="18" t="s">
        <v>24</v>
      </c>
      <c r="C52" s="18" t="s">
        <v>9</v>
      </c>
      <c r="D52" s="12" t="s">
        <v>25</v>
      </c>
      <c r="E52" s="17"/>
      <c r="F52" s="17"/>
      <c r="G52" s="13"/>
      <c r="H52" s="13"/>
      <c r="I52" s="22">
        <f>SUM(I53:I57)</f>
        <v>123954874</v>
      </c>
      <c r="J52" s="6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4" customFormat="1" x14ac:dyDescent="0.25">
      <c r="A53" s="18"/>
      <c r="B53" s="18"/>
      <c r="C53" s="18"/>
      <c r="D53" s="12"/>
      <c r="E53" s="27" t="s">
        <v>26</v>
      </c>
      <c r="F53" s="27"/>
      <c r="G53" s="13"/>
      <c r="H53" s="13"/>
      <c r="I53" s="1">
        <v>0</v>
      </c>
      <c r="J53" s="62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4" customFormat="1" ht="75" x14ac:dyDescent="0.25">
      <c r="A54" s="18"/>
      <c r="B54" s="18"/>
      <c r="C54" s="18"/>
      <c r="D54" s="12"/>
      <c r="E54" s="43" t="s">
        <v>27</v>
      </c>
      <c r="F54" s="43"/>
      <c r="G54" s="11"/>
      <c r="H54" s="11"/>
      <c r="I54" s="11">
        <f>5014947-3000000-20717+2896661</f>
        <v>4890891</v>
      </c>
      <c r="J54" s="6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4" customFormat="1" ht="93.75" x14ac:dyDescent="0.25">
      <c r="A55" s="18"/>
      <c r="B55" s="18"/>
      <c r="C55" s="18"/>
      <c r="D55" s="12"/>
      <c r="E55" s="43" t="s">
        <v>28</v>
      </c>
      <c r="F55" s="43"/>
      <c r="G55" s="11"/>
      <c r="H55" s="11"/>
      <c r="I55" s="11">
        <f>17285053-6131700+6000000-12000000-5100000+1432451</f>
        <v>1485804</v>
      </c>
      <c r="J55" s="6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4" customFormat="1" ht="75" x14ac:dyDescent="0.25">
      <c r="A56" s="18"/>
      <c r="B56" s="18"/>
      <c r="C56" s="18"/>
      <c r="D56" s="12"/>
      <c r="E56" s="43" t="s">
        <v>29</v>
      </c>
      <c r="F56" s="43"/>
      <c r="G56" s="11"/>
      <c r="H56" s="11"/>
      <c r="I56" s="11">
        <f>149091818+1700000+5000000+17000000+25000000-80216318</f>
        <v>117575500</v>
      </c>
      <c r="J56" s="6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4" customFormat="1" ht="37.5" x14ac:dyDescent="0.25">
      <c r="A57" s="18"/>
      <c r="B57" s="18"/>
      <c r="C57" s="18"/>
      <c r="D57" s="12"/>
      <c r="E57" s="75" t="s">
        <v>46</v>
      </c>
      <c r="F57" s="75"/>
      <c r="G57" s="11"/>
      <c r="H57" s="11"/>
      <c r="I57" s="11">
        <f>3085500-3000000-82821</f>
        <v>2679</v>
      </c>
      <c r="J57" s="6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4" customFormat="1" x14ac:dyDescent="0.25">
      <c r="A58" s="18" t="s">
        <v>42</v>
      </c>
      <c r="B58" s="18" t="s">
        <v>36</v>
      </c>
      <c r="C58" s="18" t="s">
        <v>9</v>
      </c>
      <c r="D58" s="12" t="s">
        <v>37</v>
      </c>
      <c r="E58" s="43"/>
      <c r="F58" s="43"/>
      <c r="G58" s="22"/>
      <c r="H58" s="22"/>
      <c r="I58" s="22">
        <f>SUM(I59:I62)</f>
        <v>1353786</v>
      </c>
      <c r="J58" s="6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4" customFormat="1" x14ac:dyDescent="0.25">
      <c r="A59" s="18"/>
      <c r="B59" s="18"/>
      <c r="C59" s="18"/>
      <c r="D59" s="12"/>
      <c r="E59" s="17" t="s">
        <v>47</v>
      </c>
      <c r="F59" s="17"/>
      <c r="G59" s="11"/>
      <c r="H59" s="11"/>
      <c r="I59" s="11"/>
      <c r="J59" s="6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4" customFormat="1" x14ac:dyDescent="0.25">
      <c r="A60" s="18"/>
      <c r="B60" s="18"/>
      <c r="C60" s="18"/>
      <c r="D60" s="12"/>
      <c r="E60" s="75" t="s">
        <v>51</v>
      </c>
      <c r="F60" s="75"/>
      <c r="G60" s="11"/>
      <c r="H60" s="11"/>
      <c r="I60" s="11">
        <v>1583</v>
      </c>
      <c r="J60" s="6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4" customFormat="1" x14ac:dyDescent="0.25">
      <c r="A61" s="18"/>
      <c r="B61" s="18"/>
      <c r="C61" s="18"/>
      <c r="D61" s="12"/>
      <c r="E61" s="17" t="s">
        <v>48</v>
      </c>
      <c r="F61" s="17"/>
      <c r="G61" s="11"/>
      <c r="H61" s="11"/>
      <c r="I61" s="11"/>
      <c r="J61" s="6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4" customFormat="1" ht="37.5" x14ac:dyDescent="0.3">
      <c r="A62" s="18"/>
      <c r="B62" s="18"/>
      <c r="C62" s="18"/>
      <c r="D62" s="12"/>
      <c r="E62" s="79" t="s">
        <v>49</v>
      </c>
      <c r="F62" s="79"/>
      <c r="G62" s="11"/>
      <c r="H62" s="11"/>
      <c r="I62" s="11">
        <f>3200000-1847797</f>
        <v>1352203</v>
      </c>
      <c r="J62" s="6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8" customFormat="1" x14ac:dyDescent="0.25">
      <c r="A63" s="18" t="s">
        <v>10</v>
      </c>
      <c r="B63" s="18" t="s">
        <v>11</v>
      </c>
      <c r="C63" s="18" t="s">
        <v>9</v>
      </c>
      <c r="D63" s="12" t="s">
        <v>33</v>
      </c>
      <c r="E63" s="45"/>
      <c r="F63" s="45"/>
      <c r="G63" s="13"/>
      <c r="H63" s="13"/>
      <c r="I63" s="22">
        <f>SUM(I64:I65)</f>
        <v>3566299</v>
      </c>
      <c r="J63" s="65"/>
      <c r="K63" s="7"/>
      <c r="L63" s="7"/>
    </row>
    <row r="64" spans="1:24" s="51" customFormat="1" x14ac:dyDescent="0.25">
      <c r="A64" s="18"/>
      <c r="B64" s="18"/>
      <c r="C64" s="18"/>
      <c r="D64" s="12"/>
      <c r="E64" s="43" t="s">
        <v>34</v>
      </c>
      <c r="F64" s="43"/>
      <c r="G64" s="1"/>
      <c r="H64" s="1"/>
      <c r="I64" s="1">
        <f>25000000-215503-2000000-16000000-3429074+60685+68771</f>
        <v>3484879</v>
      </c>
      <c r="J64" s="66"/>
      <c r="K64" s="50"/>
      <c r="L64" s="50"/>
      <c r="M64" s="50"/>
    </row>
    <row r="65" spans="1:24" s="51" customFormat="1" ht="37.5" x14ac:dyDescent="0.25">
      <c r="A65" s="18"/>
      <c r="B65" s="18"/>
      <c r="C65" s="18"/>
      <c r="D65" s="12"/>
      <c r="E65" s="80" t="s">
        <v>50</v>
      </c>
      <c r="F65" s="80"/>
      <c r="G65" s="1"/>
      <c r="H65" s="1"/>
      <c r="I65" s="1">
        <v>81420</v>
      </c>
      <c r="J65" s="66"/>
      <c r="K65" s="50"/>
      <c r="L65" s="50"/>
      <c r="M65" s="50"/>
    </row>
    <row r="66" spans="1:24" s="74" customFormat="1" ht="37.5" x14ac:dyDescent="0.25">
      <c r="A66" s="34" t="s">
        <v>63</v>
      </c>
      <c r="B66" s="34"/>
      <c r="C66" s="34"/>
      <c r="D66" s="40" t="s">
        <v>65</v>
      </c>
      <c r="E66" s="52"/>
      <c r="F66" s="52"/>
      <c r="G66" s="27"/>
      <c r="H66" s="27"/>
      <c r="I66" s="27">
        <f>I68</f>
        <v>25000</v>
      </c>
      <c r="J66" s="72"/>
      <c r="K66" s="73"/>
      <c r="L66" s="73"/>
    </row>
    <row r="67" spans="1:24" s="74" customFormat="1" ht="37.5" x14ac:dyDescent="0.25">
      <c r="A67" s="34" t="s">
        <v>66</v>
      </c>
      <c r="B67" s="34"/>
      <c r="C67" s="34"/>
      <c r="D67" s="40" t="s">
        <v>65</v>
      </c>
      <c r="E67" s="52"/>
      <c r="F67" s="52"/>
      <c r="G67" s="27"/>
      <c r="H67" s="27"/>
      <c r="I67" s="27"/>
      <c r="J67" s="72"/>
      <c r="K67" s="73"/>
      <c r="L67" s="73"/>
    </row>
    <row r="68" spans="1:24" s="8" customFormat="1" x14ac:dyDescent="0.25">
      <c r="A68" s="18" t="s">
        <v>64</v>
      </c>
      <c r="B68" s="18" t="s">
        <v>11</v>
      </c>
      <c r="C68" s="18" t="s">
        <v>9</v>
      </c>
      <c r="D68" s="12" t="s">
        <v>33</v>
      </c>
      <c r="E68" s="17"/>
      <c r="F68" s="10"/>
      <c r="G68" s="11"/>
      <c r="H68" s="11"/>
      <c r="I68" s="11">
        <f>I70</f>
        <v>25000</v>
      </c>
      <c r="J68" s="65"/>
      <c r="K68" s="7"/>
      <c r="L68" s="7"/>
    </row>
    <row r="69" spans="1:24" s="8" customFormat="1" x14ac:dyDescent="0.25">
      <c r="A69" s="18"/>
      <c r="B69" s="18"/>
      <c r="C69" s="18"/>
      <c r="D69" s="12"/>
      <c r="E69" s="17" t="s">
        <v>48</v>
      </c>
      <c r="F69" s="10"/>
      <c r="G69" s="11"/>
      <c r="H69" s="11"/>
      <c r="I69" s="11"/>
      <c r="J69" s="65"/>
      <c r="K69" s="7"/>
      <c r="L69" s="7"/>
    </row>
    <row r="70" spans="1:24" s="8" customFormat="1" ht="37.5" x14ac:dyDescent="0.25">
      <c r="A70" s="18"/>
      <c r="B70" s="18"/>
      <c r="C70" s="18"/>
      <c r="D70" s="12"/>
      <c r="E70" s="10" t="s">
        <v>67</v>
      </c>
      <c r="F70" s="10"/>
      <c r="G70" s="11"/>
      <c r="H70" s="11"/>
      <c r="I70" s="11">
        <f>490000-465000</f>
        <v>25000</v>
      </c>
      <c r="J70" s="65"/>
      <c r="K70" s="7"/>
      <c r="L70" s="7"/>
    </row>
    <row r="71" spans="1:24" s="21" customFormat="1" ht="40.5" x14ac:dyDescent="0.25">
      <c r="A71" s="81"/>
      <c r="B71" s="81"/>
      <c r="C71" s="81"/>
      <c r="D71" s="81"/>
      <c r="E71" s="57" t="s">
        <v>18</v>
      </c>
      <c r="F71" s="57"/>
      <c r="G71" s="19"/>
      <c r="H71" s="19"/>
      <c r="I71" s="19">
        <f>I50+I44+I66</f>
        <v>130331421</v>
      </c>
      <c r="J71" s="60"/>
      <c r="K71" s="20"/>
      <c r="L71" s="7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</row>
    <row r="72" spans="1:24" ht="20.25" x14ac:dyDescent="0.25">
      <c r="A72" s="81"/>
      <c r="B72" s="81"/>
      <c r="C72" s="81"/>
      <c r="D72" s="81"/>
      <c r="E72" s="57" t="s">
        <v>6</v>
      </c>
      <c r="F72" s="57"/>
      <c r="G72" s="19"/>
      <c r="H72" s="19"/>
      <c r="I72" s="19">
        <f>I71+I42</f>
        <v>155258988</v>
      </c>
      <c r="J72" s="67"/>
      <c r="L72" s="70"/>
    </row>
    <row r="74" spans="1:24" x14ac:dyDescent="0.25">
      <c r="C74" s="6" t="s">
        <v>30</v>
      </c>
      <c r="D74" s="58"/>
      <c r="E74" s="58"/>
      <c r="F74" s="58"/>
      <c r="G74" s="4" t="s">
        <v>31</v>
      </c>
    </row>
  </sheetData>
  <mergeCells count="10">
    <mergeCell ref="A11:I11"/>
    <mergeCell ref="A43:I43"/>
    <mergeCell ref="K1:O1"/>
    <mergeCell ref="A7:B7"/>
    <mergeCell ref="A8:B8"/>
    <mergeCell ref="A31:E31"/>
    <mergeCell ref="A5:J5"/>
    <mergeCell ref="H1:J1"/>
    <mergeCell ref="H2:J2"/>
    <mergeCell ref="H3:J3"/>
  </mergeCells>
  <pageMargins left="0.39370078740157483" right="0.39370078740157483" top="1.3779527559055118" bottom="0.3937007874015748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Аркуш1!Заголовки_для_печати</vt:lpstr>
      <vt:lpstr>Аркуш1!Область_печати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2025-02-06T08:39:29Z</cp:lastPrinted>
  <dcterms:created xsi:type="dcterms:W3CDTF">2022-09-07T13:23:25Z</dcterms:created>
  <dcterms:modified xsi:type="dcterms:W3CDTF">2025-02-06T12:51:01Z</dcterms:modified>
</cp:coreProperties>
</file>