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Грудень\грудень 3\"/>
    </mc:Choice>
  </mc:AlternateContent>
  <bookViews>
    <workbookView xWindow="0" yWindow="0" windowWidth="28800" windowHeight="12030"/>
  </bookViews>
  <sheets>
    <sheet name="фін план 2024" sheetId="1" r:id="rId1"/>
  </sheets>
  <definedNames>
    <definedName name="_xlnm.Print_Area" localSheetId="0">'фін план 2024'!$A$1:$K$211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6" i="1" l="1"/>
  <c r="F205" i="1"/>
  <c r="F204" i="1"/>
  <c r="F203" i="1"/>
  <c r="F202" i="1"/>
  <c r="F201" i="1"/>
  <c r="F200" i="1"/>
  <c r="F199" i="1"/>
  <c r="J198" i="1"/>
  <c r="I198" i="1"/>
  <c r="H198" i="1"/>
  <c r="G198" i="1"/>
  <c r="J197" i="1"/>
  <c r="I197" i="1"/>
  <c r="H197" i="1"/>
  <c r="G197" i="1"/>
  <c r="J196" i="1"/>
  <c r="I196" i="1"/>
  <c r="H196" i="1"/>
  <c r="G196" i="1"/>
  <c r="J195" i="1"/>
  <c r="I195" i="1"/>
  <c r="H195" i="1"/>
  <c r="G195" i="1"/>
  <c r="J194" i="1"/>
  <c r="I194" i="1"/>
  <c r="H194" i="1"/>
  <c r="G194" i="1"/>
  <c r="J193" i="1"/>
  <c r="I193" i="1"/>
  <c r="H193" i="1"/>
  <c r="G193" i="1"/>
  <c r="J192" i="1"/>
  <c r="I192" i="1"/>
  <c r="H192" i="1"/>
  <c r="G192" i="1"/>
  <c r="F190" i="1"/>
  <c r="F198" i="1" s="1"/>
  <c r="F189" i="1"/>
  <c r="F197" i="1" s="1"/>
  <c r="F188" i="1"/>
  <c r="F196" i="1" s="1"/>
  <c r="F187" i="1"/>
  <c r="F195" i="1" s="1"/>
  <c r="F186" i="1"/>
  <c r="F194" i="1" s="1"/>
  <c r="F185" i="1"/>
  <c r="F193" i="1" s="1"/>
  <c r="F184" i="1"/>
  <c r="F192" i="1" s="1"/>
  <c r="J183" i="1"/>
  <c r="J191" i="1" s="1"/>
  <c r="I183" i="1"/>
  <c r="I191" i="1" s="1"/>
  <c r="H183" i="1"/>
  <c r="H191" i="1" s="1"/>
  <c r="G183" i="1"/>
  <c r="G191" i="1" s="1"/>
  <c r="F183" i="1"/>
  <c r="F191" i="1" s="1"/>
  <c r="J175" i="1"/>
  <c r="I175" i="1"/>
  <c r="H175" i="1"/>
  <c r="G175" i="1"/>
  <c r="F175" i="1"/>
  <c r="F174" i="1"/>
  <c r="F173" i="1"/>
  <c r="F172" i="1"/>
  <c r="F171" i="1"/>
  <c r="F168" i="1"/>
  <c r="F166" i="1"/>
  <c r="F164" i="1"/>
  <c r="F163" i="1"/>
  <c r="F162" i="1"/>
  <c r="F161" i="1"/>
  <c r="F160" i="1"/>
  <c r="F159" i="1"/>
  <c r="F158" i="1"/>
  <c r="F157" i="1"/>
  <c r="F156" i="1"/>
  <c r="F155" i="1"/>
  <c r="F154" i="1"/>
  <c r="J153" i="1"/>
  <c r="J152" i="1" s="1"/>
  <c r="I153" i="1"/>
  <c r="H153" i="1"/>
  <c r="H152" i="1" s="1"/>
  <c r="G153" i="1"/>
  <c r="F153" i="1"/>
  <c r="E153" i="1"/>
  <c r="I152" i="1"/>
  <c r="G152" i="1"/>
  <c r="E152" i="1"/>
  <c r="D152" i="1"/>
  <c r="F150" i="1"/>
  <c r="F149" i="1"/>
  <c r="F148" i="1"/>
  <c r="F147" i="1"/>
  <c r="F146" i="1"/>
  <c r="F145" i="1"/>
  <c r="F144" i="1"/>
  <c r="J143" i="1"/>
  <c r="J140" i="1" s="1"/>
  <c r="F140" i="1" s="1"/>
  <c r="I143" i="1"/>
  <c r="H143" i="1"/>
  <c r="G143" i="1"/>
  <c r="F143" i="1"/>
  <c r="E143" i="1"/>
  <c r="F142" i="1"/>
  <c r="F141" i="1"/>
  <c r="I140" i="1"/>
  <c r="H140" i="1"/>
  <c r="G140" i="1"/>
  <c r="E140" i="1"/>
  <c r="D140" i="1"/>
  <c r="F139" i="1"/>
  <c r="F138" i="1"/>
  <c r="J137" i="1"/>
  <c r="I137" i="1"/>
  <c r="H137" i="1"/>
  <c r="G137" i="1"/>
  <c r="F137" i="1"/>
  <c r="J136" i="1"/>
  <c r="I136" i="1"/>
  <c r="H136" i="1"/>
  <c r="G136" i="1"/>
  <c r="F136" i="1"/>
  <c r="J135" i="1"/>
  <c r="I135" i="1"/>
  <c r="H135" i="1"/>
  <c r="G135" i="1"/>
  <c r="F135" i="1"/>
  <c r="E135" i="1"/>
  <c r="D135" i="1"/>
  <c r="F131" i="1"/>
  <c r="F128" i="1"/>
  <c r="F127" i="1"/>
  <c r="F126" i="1"/>
  <c r="J125" i="1"/>
  <c r="I125" i="1"/>
  <c r="I40" i="1" s="1"/>
  <c r="I38" i="1" s="1"/>
  <c r="I35" i="1" s="1"/>
  <c r="I132" i="1" s="1"/>
  <c r="I134" i="1" s="1"/>
  <c r="H125" i="1"/>
  <c r="G125" i="1"/>
  <c r="E125" i="1"/>
  <c r="D125" i="1"/>
  <c r="F124" i="1"/>
  <c r="F123" i="1"/>
  <c r="F122" i="1"/>
  <c r="F121" i="1"/>
  <c r="F120" i="1"/>
  <c r="J119" i="1"/>
  <c r="I119" i="1"/>
  <c r="H119" i="1"/>
  <c r="G119" i="1"/>
  <c r="F119" i="1" s="1"/>
  <c r="E119" i="1"/>
  <c r="D119" i="1"/>
  <c r="F118" i="1"/>
  <c r="F117" i="1"/>
  <c r="F116" i="1"/>
  <c r="F115" i="1"/>
  <c r="F114" i="1"/>
  <c r="F113" i="1"/>
  <c r="F112" i="1"/>
  <c r="F111" i="1"/>
  <c r="F110" i="1"/>
  <c r="F109" i="1"/>
  <c r="J108" i="1"/>
  <c r="I108" i="1"/>
  <c r="I107" i="1" s="1"/>
  <c r="H108" i="1"/>
  <c r="G108" i="1"/>
  <c r="F108" i="1" s="1"/>
  <c r="E108" i="1"/>
  <c r="D108" i="1"/>
  <c r="J107" i="1"/>
  <c r="H107" i="1"/>
  <c r="E107" i="1"/>
  <c r="D107" i="1"/>
  <c r="F106" i="1"/>
  <c r="F105" i="1"/>
  <c r="F104" i="1"/>
  <c r="F103" i="1"/>
  <c r="F102" i="1"/>
  <c r="F101" i="1"/>
  <c r="F100" i="1"/>
  <c r="F99" i="1"/>
  <c r="F98" i="1"/>
  <c r="F97" i="1"/>
  <c r="J96" i="1"/>
  <c r="I96" i="1"/>
  <c r="H96" i="1"/>
  <c r="G96" i="1"/>
  <c r="F96" i="1" s="1"/>
  <c r="E96" i="1"/>
  <c r="D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J80" i="1"/>
  <c r="I80" i="1"/>
  <c r="H80" i="1"/>
  <c r="G80" i="1"/>
  <c r="F80" i="1" s="1"/>
  <c r="F79" i="1"/>
  <c r="F78" i="1"/>
  <c r="F77" i="1"/>
  <c r="F76" i="1"/>
  <c r="F75" i="1"/>
  <c r="F74" i="1"/>
  <c r="F73" i="1"/>
  <c r="J72" i="1"/>
  <c r="I72" i="1"/>
  <c r="I69" i="1" s="1"/>
  <c r="I53" i="1" s="1"/>
  <c r="I133" i="1" s="1"/>
  <c r="H72" i="1"/>
  <c r="G72" i="1"/>
  <c r="F72" i="1" s="1"/>
  <c r="F71" i="1"/>
  <c r="F70" i="1"/>
  <c r="B70" i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J69" i="1"/>
  <c r="H69" i="1"/>
  <c r="E69" i="1"/>
  <c r="D69" i="1"/>
  <c r="F68" i="1"/>
  <c r="F67" i="1"/>
  <c r="F66" i="1"/>
  <c r="F64" i="1"/>
  <c r="F63" i="1"/>
  <c r="F62" i="1"/>
  <c r="F61" i="1"/>
  <c r="F60" i="1"/>
  <c r="F59" i="1"/>
  <c r="F58" i="1"/>
  <c r="F57" i="1"/>
  <c r="F56" i="1"/>
  <c r="F55" i="1"/>
  <c r="J54" i="1"/>
  <c r="I54" i="1"/>
  <c r="H54" i="1"/>
  <c r="G54" i="1"/>
  <c r="F54" i="1"/>
  <c r="E54" i="1"/>
  <c r="E53" i="1" s="1"/>
  <c r="D54" i="1"/>
  <c r="B54" i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J53" i="1"/>
  <c r="J133" i="1" s="1"/>
  <c r="H53" i="1"/>
  <c r="H133" i="1" s="1"/>
  <c r="D53" i="1"/>
  <c r="F50" i="1"/>
  <c r="F49" i="1"/>
  <c r="F48" i="1"/>
  <c r="F47" i="1"/>
  <c r="F46" i="1"/>
  <c r="F45" i="1"/>
  <c r="F44" i="1"/>
  <c r="J43" i="1"/>
  <c r="I43" i="1"/>
  <c r="H43" i="1"/>
  <c r="G43" i="1"/>
  <c r="F43" i="1"/>
  <c r="F130" i="1" s="1"/>
  <c r="F42" i="1"/>
  <c r="F41" i="1"/>
  <c r="J40" i="1"/>
  <c r="H40" i="1"/>
  <c r="F39" i="1"/>
  <c r="J38" i="1"/>
  <c r="H38" i="1"/>
  <c r="H35" i="1" s="1"/>
  <c r="H132" i="1" s="1"/>
  <c r="H134" i="1" s="1"/>
  <c r="F37" i="1"/>
  <c r="F36" i="1"/>
  <c r="J35" i="1"/>
  <c r="J132" i="1" s="1"/>
  <c r="J134" i="1" s="1"/>
  <c r="E35" i="1"/>
  <c r="D35" i="1"/>
  <c r="B35" i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F125" i="1" l="1"/>
  <c r="G40" i="1"/>
  <c r="G69" i="1"/>
  <c r="G107" i="1"/>
  <c r="F107" i="1" s="1"/>
  <c r="F152" i="1"/>
  <c r="G38" i="1" l="1"/>
  <c r="F40" i="1"/>
  <c r="F69" i="1"/>
  <c r="F129" i="1" s="1"/>
  <c r="G53" i="1"/>
  <c r="G35" i="1" l="1"/>
  <c r="F38" i="1"/>
  <c r="F53" i="1"/>
  <c r="F133" i="1" s="1"/>
  <c r="G133" i="1"/>
  <c r="G132" i="1" l="1"/>
  <c r="G134" i="1" s="1"/>
  <c r="F35" i="1"/>
  <c r="F132" i="1" s="1"/>
</calcChain>
</file>

<file path=xl/sharedStrings.xml><?xml version="1.0" encoding="utf-8"?>
<sst xmlns="http://schemas.openxmlformats.org/spreadsheetml/2006/main" count="359" uniqueCount="298">
  <si>
    <t>Додаток 1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</si>
  <si>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ЗАТВЕРДЖЕНО</t>
  </si>
  <si>
    <t>"ПОГОДЖЕНО"</t>
  </si>
  <si>
    <t>Начальник фінансового управління</t>
  </si>
  <si>
    <t>Міський голова</t>
  </si>
  <si>
    <t>Руслан МАРЦІНКІВ</t>
  </si>
  <si>
    <t>Івано-Франківської міської ради</t>
  </si>
  <si>
    <t xml:space="preserve">                                                       Галина ЯЦКІВ</t>
  </si>
  <si>
    <t>"____" _______________ 20___ р.</t>
  </si>
  <si>
    <t>Проєкт</t>
  </si>
  <si>
    <t>Попередній</t>
  </si>
  <si>
    <t xml:space="preserve">Начальник управління охорони здоров'я </t>
  </si>
  <si>
    <t>Уточнений</t>
  </si>
  <si>
    <t>Зміни</t>
  </si>
  <si>
    <t xml:space="preserve">                                                      Алла ВАЦЕБА</t>
  </si>
  <si>
    <t>зробити позначку "Х"</t>
  </si>
  <si>
    <t>Рік</t>
  </si>
  <si>
    <t>Коди</t>
  </si>
  <si>
    <t>Назва підприємства</t>
  </si>
  <si>
    <t>КНП "Центр первинної медичної і консультативно-діагностичної допомоги"</t>
  </si>
  <si>
    <t>за ЄДРПОУ</t>
  </si>
  <si>
    <t>Організаційно-правова форма</t>
  </si>
  <si>
    <t>комунальне підприємство</t>
  </si>
  <si>
    <t>за КОПФГ</t>
  </si>
  <si>
    <t>Територія</t>
  </si>
  <si>
    <t>Івано-Франківськ</t>
  </si>
  <si>
    <t>за КОАТУУ</t>
  </si>
  <si>
    <t>Орган державного управління</t>
  </si>
  <si>
    <t>за СПОДУ</t>
  </si>
  <si>
    <t>Галузь</t>
  </si>
  <si>
    <t>Охорона здоров'я</t>
  </si>
  <si>
    <t>за ЗКГНГ</t>
  </si>
  <si>
    <t>Вид економічної діяльності</t>
  </si>
  <si>
    <t>Діяльність лікарських закладів</t>
  </si>
  <si>
    <t>за КВЕД</t>
  </si>
  <si>
    <t>86.10</t>
  </si>
  <si>
    <t>Одиниця виміру</t>
  </si>
  <si>
    <t>тис. гривень</t>
  </si>
  <si>
    <t>Форма власності</t>
  </si>
  <si>
    <t>комунальна</t>
  </si>
  <si>
    <t>Кількість штатних одиниць</t>
  </si>
  <si>
    <t>Стандарти звітності П(с)БОУ</t>
  </si>
  <si>
    <t>Місцезнаходження</t>
  </si>
  <si>
    <t>Україна, 76018, Івано-Франківська область, м.Івано-Франківськ, вул.Привокзальна, 17</t>
  </si>
  <si>
    <t>Стандарти звітності МСФЗ</t>
  </si>
  <si>
    <t>Телефон</t>
  </si>
  <si>
    <t>59-22-27</t>
  </si>
  <si>
    <t>Прізвище та ініціали керівника</t>
  </si>
  <si>
    <t>Савчук О.В.</t>
  </si>
  <si>
    <t xml:space="preserve"> ФІНАНСОВИЙ ПЛАН                                                                                                                                                                                                                                                   КНП "Центр первинної медичної і консультативно-діагностичної допомоги Івано-Франківської міської ради"
на 2024 рік</t>
  </si>
  <si>
    <t>тис. грн.</t>
  </si>
  <si>
    <t>Найменування показника</t>
  </si>
  <si>
    <t>Номер рядка</t>
  </si>
  <si>
    <t xml:space="preserve">Код рядка </t>
  </si>
  <si>
    <t xml:space="preserve">Факт 
2022 року </t>
  </si>
  <si>
    <t>Фінансовий план
на 2023 рік  
(зі змінами)</t>
  </si>
  <si>
    <r>
      <t>Плановий 
20</t>
    </r>
    <r>
      <rPr>
        <b/>
        <u/>
        <sz val="10"/>
        <rFont val="Times New Roman"/>
        <family val="1"/>
        <charset val="204"/>
      </rPr>
      <t>24</t>
    </r>
    <r>
      <rPr>
        <b/>
        <sz val="10"/>
        <rFont val="Times New Roman"/>
        <family val="1"/>
        <charset val="204"/>
      </rPr>
      <t xml:space="preserve"> рік  
всього</t>
    </r>
  </si>
  <si>
    <t xml:space="preserve">У тому числі за кварталами </t>
  </si>
  <si>
    <t>Пояснення та обґрунтування до запланованого рівня доходів/витрат</t>
  </si>
  <si>
    <t xml:space="preserve">І  </t>
  </si>
  <si>
    <t xml:space="preserve">ІІ  </t>
  </si>
  <si>
    <t xml:space="preserve">ІІІ  </t>
  </si>
  <si>
    <t xml:space="preserve">ІV </t>
  </si>
  <si>
    <t>I. Формування фінансових результатів</t>
  </si>
  <si>
    <t>Доходи, в т.ч.:</t>
  </si>
  <si>
    <t>Субвенція з державного бюджету</t>
  </si>
  <si>
    <t xml:space="preserve">Доходи за Договором з Національною службою здоров'я України 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</si>
  <si>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</si>
  <si>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</si>
  <si>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</si>
  <si>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</si>
  <si>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</si>
  <si>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</si>
  <si>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</si>
  <si>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</si>
  <si>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Інші доходи, у т.ч.:</t>
  </si>
  <si>
    <t>дохід від операційної оренди активів</t>
  </si>
  <si>
    <t>1060.1</t>
  </si>
  <si>
    <t>дохід від реалізації необоротних активів</t>
  </si>
  <si>
    <t>1060.2</t>
  </si>
  <si>
    <t>інші доходи у сфері охорони здоров'я (резерв, відсотки банку)</t>
  </si>
  <si>
    <t>1060.3</t>
  </si>
  <si>
    <t>дохід (виручка) від реалізації продукції (товарів, робіт, послуг)</t>
  </si>
  <si>
    <t>1060.4</t>
  </si>
  <si>
    <t>інші джерела власних надходжень</t>
  </si>
  <si>
    <t>1060.5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</si>
  <si>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</si>
  <si>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</si>
  <si>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</si>
  <si>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1060.7</t>
  </si>
  <si>
    <t>Залишок коштів на початок звітного періоду (НСЗУ)</t>
  </si>
  <si>
    <t>Залишок коштів  на початок звітного періоду (від інших доходів)</t>
  </si>
  <si>
    <t>Видатки, в т.ч.:</t>
  </si>
  <si>
    <t>Заробітна плата</t>
  </si>
  <si>
    <t>1110.1</t>
  </si>
  <si>
    <t>Нарахування на оплату праці</t>
  </si>
  <si>
    <t>1110.2</t>
  </si>
  <si>
    <t>Предмети, матеріали, обладнання та інвентар</t>
  </si>
  <si>
    <t>1110.3</t>
  </si>
  <si>
    <t>Медикаменти та перев'язувальні матеріали</t>
  </si>
  <si>
    <t>1110.4</t>
  </si>
  <si>
    <t>Продукти харчування</t>
  </si>
  <si>
    <t>1110.5</t>
  </si>
  <si>
    <t>Оплата послуг (крім комунальних)</t>
  </si>
  <si>
    <t>1110.6</t>
  </si>
  <si>
    <t>Видатки на відрядження</t>
  </si>
  <si>
    <t>1110.7</t>
  </si>
  <si>
    <t>Виплата пенсій і допомог</t>
  </si>
  <si>
    <t>1110.8</t>
  </si>
  <si>
    <t xml:space="preserve">Інші виплати населенню </t>
  </si>
  <si>
    <t>1110.9</t>
  </si>
  <si>
    <t>Інші  видатки</t>
  </si>
  <si>
    <t>1110.10</t>
  </si>
  <si>
    <t>Капітальні видатки  (Державний бюджет), у т.ч.:</t>
  </si>
  <si>
    <t>1110.11</t>
  </si>
  <si>
    <t>Придбання основних засобів</t>
  </si>
  <si>
    <t>1110.11.1</t>
  </si>
  <si>
    <t>Капітальний ремонт, реконструкція та реставрація</t>
  </si>
  <si>
    <t>1110.11.2</t>
  </si>
  <si>
    <t>Капітальне будівництво</t>
  </si>
  <si>
    <t>1110.11.3</t>
  </si>
  <si>
    <t>Видатки за Договорами НСЗУ</t>
  </si>
  <si>
    <t>1120.1</t>
  </si>
  <si>
    <t>1120.2</t>
  </si>
  <si>
    <t>1120.3</t>
  </si>
  <si>
    <t>витратні матеріали, апаратура (маловартісна)</t>
  </si>
  <si>
    <t>1120.3.1</t>
  </si>
  <si>
    <t>господарські товари та інвентар</t>
  </si>
  <si>
    <t>1120.3.2</t>
  </si>
  <si>
    <t>паливно-мастильні матеріали, автозапчастини</t>
  </si>
  <si>
    <t>1120.3.3</t>
  </si>
  <si>
    <t>канцелярські товари, офісне приладдя та устаткування, бланки</t>
  </si>
  <si>
    <t>1120.3.4</t>
  </si>
  <si>
    <t>інше</t>
  </si>
  <si>
    <t>1120.3.5</t>
  </si>
  <si>
    <t>1120.4</t>
  </si>
  <si>
    <t>1120.5</t>
  </si>
  <si>
    <t>1120.6</t>
  </si>
  <si>
    <t>лабораторні дослідження (цитологічні, гістологічні, інші)</t>
  </si>
  <si>
    <t>1120.6.1</t>
  </si>
  <si>
    <t>вивезення біовідходів</t>
  </si>
  <si>
    <t>1120.6.2</t>
  </si>
  <si>
    <t>повірка, поточні ремонти обладнання, транспортних засобів</t>
  </si>
  <si>
    <t>1120.6.3</t>
  </si>
  <si>
    <t>поточний ремонт приміщень</t>
  </si>
  <si>
    <t>1120.6.4</t>
  </si>
  <si>
    <t>страхові послуги</t>
  </si>
  <si>
    <t>1120.6.5</t>
  </si>
  <si>
    <t>витрати на придбання і супровід програмного забезпечення, зв'язок і інтернет</t>
  </si>
  <si>
    <t>1120.6.6</t>
  </si>
  <si>
    <t>юридичні та нотаріальні послуги</t>
  </si>
  <si>
    <t>1120.6.7</t>
  </si>
  <si>
    <t>витрати на охорону праці та навчання працівників</t>
  </si>
  <si>
    <t>1120.6.8</t>
  </si>
  <si>
    <t>обслуговування ліфтів, послуги охорони, сигналізація</t>
  </si>
  <si>
    <t>1120.6.9</t>
  </si>
  <si>
    <t>1120.6.10</t>
  </si>
  <si>
    <t>1120.7</t>
  </si>
  <si>
    <t>1120.8</t>
  </si>
  <si>
    <t>1120.9</t>
  </si>
  <si>
    <t>1120.10</t>
  </si>
  <si>
    <t>Капітальні видатки (НСЗУ)</t>
  </si>
  <si>
    <t>1120.11</t>
  </si>
  <si>
    <t>Інші видатки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</si>
  <si>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</si>
  <si>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</si>
  <si>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</si>
  <si>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</si>
  <si>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</si>
  <si>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</si>
  <si>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</si>
  <si>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</si>
  <si>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</si>
  <si>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</si>
  <si>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Видатки з місцевого бюджету, в т.ч.:</t>
  </si>
  <si>
    <t xml:space="preserve">Інші програми </t>
  </si>
  <si>
    <t>1150.1</t>
  </si>
  <si>
    <t>1150.2</t>
  </si>
  <si>
    <t>1150.3</t>
  </si>
  <si>
    <t>1150.4</t>
  </si>
  <si>
    <t>1150.5</t>
  </si>
  <si>
    <t>1150.6</t>
  </si>
  <si>
    <t>1150.7</t>
  </si>
  <si>
    <t>1150.8</t>
  </si>
  <si>
    <t>1150.9</t>
  </si>
  <si>
    <t>1150.10</t>
  </si>
  <si>
    <t>Витрати на комунальних послуг та енергоносіїв</t>
  </si>
  <si>
    <t>витрати на теплопостачання</t>
  </si>
  <si>
    <t>1160.1</t>
  </si>
  <si>
    <t>витрати на водопостачання та водовідведення</t>
  </si>
  <si>
    <t>1160.2</t>
  </si>
  <si>
    <t>витрати на електроенергії</t>
  </si>
  <si>
    <t>1160.3</t>
  </si>
  <si>
    <t>витрати на природного газу</t>
  </si>
  <si>
    <t>1160.4</t>
  </si>
  <si>
    <t>витрати на оплату інших енергоносіїв та інших комунальних послуг</t>
  </si>
  <si>
    <t>1160.5</t>
  </si>
  <si>
    <t>Капітальні видатки (місцевого бюджету)</t>
  </si>
  <si>
    <t>1170.1</t>
  </si>
  <si>
    <t>1170.2</t>
  </si>
  <si>
    <t>1170.3</t>
  </si>
  <si>
    <t>Залишок коштів на кінець звітного періоду (НСЗУ)</t>
  </si>
  <si>
    <t>Залишок коштів  на кінець звітного періоду (від Інших доходів)</t>
  </si>
  <si>
    <t>Резервний фонд (не менше 5% від сукупного доходу підприємства)</t>
  </si>
  <si>
    <t>Усього доходів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</si>
  <si>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</si>
  <si>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</si>
  <si>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</si>
  <si>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</si>
  <si>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</si>
  <si>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</si>
  <si>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Податкова заборгованість</t>
  </si>
  <si>
    <t>III.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</si>
  <si>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</si>
  <si>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</si>
  <si>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Капітальні інвестиції, у т.ч.:</t>
  </si>
  <si>
    <t>капітальне будівництво</t>
  </si>
  <si>
    <t>3030.1</t>
  </si>
  <si>
    <t>придбання (виготовлення) основних засобів</t>
  </si>
  <si>
    <t>3030.2</t>
  </si>
  <si>
    <t>придбання (виготовлення) інших необоротних матеріальних активів</t>
  </si>
  <si>
    <t>3030.3</t>
  </si>
  <si>
    <t>придбання (створення) нематеріальних активів</t>
  </si>
  <si>
    <t>3030.4</t>
  </si>
  <si>
    <t>модернізація, модифікація (добудова, дообладнання, реконструкція) основних засобів</t>
  </si>
  <si>
    <t>3030.5</t>
  </si>
  <si>
    <t>капітальний ремонт</t>
  </si>
  <si>
    <t>3030.6</t>
  </si>
  <si>
    <t>Гранти від міжнародних організацій</t>
  </si>
  <si>
    <t>ІV. Вартість основних засобів (балансова вартість)</t>
  </si>
  <si>
    <t>V. Фінансова діяльність підприємства</t>
  </si>
  <si>
    <t>Доходи від фінансової діяльності за зобов’язаннями, у т. ч.:</t>
  </si>
  <si>
    <t>кредити</t>
  </si>
  <si>
    <t>5010.1</t>
  </si>
  <si>
    <t>позики</t>
  </si>
  <si>
    <t>5010.2</t>
  </si>
  <si>
    <t>депозити</t>
  </si>
  <si>
    <t>5010.3</t>
  </si>
  <si>
    <t>Інші надходження</t>
  </si>
  <si>
    <t>Витрати від фінансової діяльності за зобов’язаннями, у т. ч.:</t>
  </si>
  <si>
    <t>5030.1</t>
  </si>
  <si>
    <t>5030.2</t>
  </si>
  <si>
    <t>5030.3</t>
  </si>
  <si>
    <t>Інші витрати</t>
  </si>
  <si>
    <t>VІ. Коефіцієнтний аналіз</t>
  </si>
  <si>
    <t>Валова рентабельність</t>
  </si>
  <si>
    <t>Коефіцієнт відношення капітальних інвестицій до амортизації</t>
  </si>
  <si>
    <t>Коефіцієнт відношення капітальних інвестицій до чистого доходу від реалізації  продукції (товарів, робіт, послуг)</t>
  </si>
  <si>
    <t>Коефіцієнт зносу основних засобів</t>
  </si>
  <si>
    <t>VІІ. Звіт про фінансовий стан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</si>
  <si>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</si>
  <si>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</si>
  <si>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</si>
  <si>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</si>
  <si>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</si>
  <si>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VІII. Дані про персонал та оплата праці</t>
  </si>
  <si>
    <t>Кількість  штатних працівників, у т.ч.:</t>
  </si>
  <si>
    <t>Керівник</t>
  </si>
  <si>
    <t>8010.1</t>
  </si>
  <si>
    <t>Заступники керівника</t>
  </si>
  <si>
    <t>8010.2</t>
  </si>
  <si>
    <t>Лікарі</t>
  </si>
  <si>
    <t>8010.3</t>
  </si>
  <si>
    <t>Адміністративно-управлінський персонал</t>
  </si>
  <si>
    <t>8010.4</t>
  </si>
  <si>
    <t>Середній медичний персонал</t>
  </si>
  <si>
    <t>8010.5</t>
  </si>
  <si>
    <t>Молодший медичний персонал</t>
  </si>
  <si>
    <t>8010.6</t>
  </si>
  <si>
    <t>Інший персонал</t>
  </si>
  <si>
    <t>8010.7</t>
  </si>
  <si>
    <t>Фонд оплати праці, у т.ч.:</t>
  </si>
  <si>
    <t>8020.1</t>
  </si>
  <si>
    <t>Заступника керівника</t>
  </si>
  <si>
    <t>8020.2</t>
  </si>
  <si>
    <t>8020.3</t>
  </si>
  <si>
    <t>8020.4</t>
  </si>
  <si>
    <t>8020.5</t>
  </si>
  <si>
    <t>8020.6</t>
  </si>
  <si>
    <t>8020.7</t>
  </si>
  <si>
    <t>Середньомісячні витрати на оплату праці одного працівника,
 у т.ч.:</t>
  </si>
  <si>
    <t>8030.1</t>
  </si>
  <si>
    <t>8030.2</t>
  </si>
  <si>
    <t>8030.3</t>
  </si>
  <si>
    <t>8030.4</t>
  </si>
  <si>
    <t>8030.5</t>
  </si>
  <si>
    <t>8030.6</t>
  </si>
  <si>
    <t>8030.7</t>
  </si>
  <si>
    <t>Заборгованість за заробітною платою, у т.ч.:</t>
  </si>
  <si>
    <t>8040.1</t>
  </si>
  <si>
    <t>8040.2</t>
  </si>
  <si>
    <t>8040.3</t>
  </si>
  <si>
    <t>8040.4</t>
  </si>
  <si>
    <t>8040.5</t>
  </si>
  <si>
    <t>8040.6</t>
  </si>
  <si>
    <t>8040.7</t>
  </si>
  <si>
    <t>Директор КНП ЦПМКДД</t>
  </si>
  <si>
    <t>Ольга САВЧУК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</si>
</sst>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0"/>
      <name val="Calibri"/>
      <family val="2"/>
      <charset val="204"/>
    </font>
    <font>
      <b/>
      <i/>
      <sz val="10"/>
      <name val="Times New Roman"/>
      <family val="1"/>
      <charset val="204"/>
    </font>
    <font>
      <b/>
      <i/>
      <sz val="10"/>
      <name val="Calibri"/>
      <family val="2"/>
      <charset val="204"/>
    </font>
    <font>
      <sz val="10"/>
      <name val="Calibri"/>
      <family val="2"/>
      <charset val="204"/>
    </font>
    <font>
      <b/>
      <sz val="10"/>
      <color rgb="FFFF0000"/>
      <name val="Calibri"/>
      <family val="2"/>
      <charset val="204"/>
    </font>
    <font>
      <b/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46">
    <xf numFmtId="0" fontId="0" fillId="0" borderId="0" xfId="0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3" xfId="0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 shrinkToFit="1"/>
    </xf>
    <xf numFmtId="0" fontId="4" fillId="2" borderId="22" xfId="0" applyFont="1" applyFill="1" applyBorder="1" applyAlignment="1">
      <alignment horizontal="center" vertical="center" wrapText="1" shrinkToFit="1"/>
    </xf>
    <xf numFmtId="0" fontId="4" fillId="2" borderId="9" xfId="0" applyFont="1" applyFill="1" applyBorder="1" applyAlignment="1">
      <alignment horizontal="center" vertical="center" wrapText="1" shrinkToFit="1"/>
    </xf>
    <xf numFmtId="0" fontId="4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vertical="center" wrapText="1"/>
    </xf>
    <xf numFmtId="164" fontId="4" fillId="4" borderId="12" xfId="0" applyNumberFormat="1" applyFont="1" applyFill="1" applyBorder="1" applyAlignment="1">
      <alignment vertical="center" wrapText="1"/>
    </xf>
    <xf numFmtId="164" fontId="4" fillId="4" borderId="22" xfId="0" applyNumberFormat="1" applyFont="1" applyFill="1" applyBorder="1" applyAlignment="1">
      <alignment vertical="center" wrapText="1"/>
    </xf>
    <xf numFmtId="0" fontId="4" fillId="2" borderId="10" xfId="0" applyFont="1" applyFill="1" applyBorder="1" applyAlignment="1">
      <alignment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164" fontId="4" fillId="0" borderId="12" xfId="0" applyNumberFormat="1" applyFont="1" applyFill="1" applyBorder="1" applyAlignment="1">
      <alignment vertical="center" wrapText="1"/>
    </xf>
    <xf numFmtId="164" fontId="7" fillId="0" borderId="22" xfId="0" applyNumberFormat="1" applyFont="1" applyFill="1" applyBorder="1" applyAlignment="1">
      <alignment vertical="center" wrapText="1"/>
    </xf>
    <xf numFmtId="164" fontId="4" fillId="2" borderId="22" xfId="0" applyNumberFormat="1" applyFont="1" applyFill="1" applyBorder="1" applyAlignment="1">
      <alignment vertical="center" wrapText="1"/>
    </xf>
    <xf numFmtId="164" fontId="0" fillId="0" borderId="0" xfId="0" applyNumberFormat="1"/>
    <xf numFmtId="0" fontId="4" fillId="2" borderId="26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164" fontId="4" fillId="0" borderId="27" xfId="0" applyNumberFormat="1" applyFont="1" applyFill="1" applyBorder="1" applyAlignment="1">
      <alignment vertical="center" wrapText="1"/>
    </xf>
    <xf numFmtId="164" fontId="7" fillId="0" borderId="27" xfId="0" applyNumberFormat="1" applyFont="1" applyFill="1" applyBorder="1" applyAlignment="1">
      <alignment vertical="center" wrapText="1"/>
    </xf>
    <xf numFmtId="164" fontId="4" fillId="0" borderId="28" xfId="0" applyNumberFormat="1" applyFont="1" applyFill="1" applyBorder="1" applyAlignment="1">
      <alignment vertical="center" wrapText="1"/>
    </xf>
    <xf numFmtId="164" fontId="4" fillId="0" borderId="26" xfId="0" applyNumberFormat="1" applyFont="1" applyFill="1" applyBorder="1" applyAlignment="1">
      <alignment vertical="center" wrapText="1"/>
    </xf>
    <xf numFmtId="164" fontId="4" fillId="2" borderId="15" xfId="0" applyNumberFormat="1" applyFont="1" applyFill="1" applyBorder="1" applyAlignment="1">
      <alignment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0" fillId="0" borderId="30" xfId="0" applyBorder="1"/>
    <xf numFmtId="0" fontId="4" fillId="2" borderId="29" xfId="0" applyFont="1" applyFill="1" applyBorder="1" applyAlignment="1">
      <alignment vertical="center" wrapText="1"/>
    </xf>
    <xf numFmtId="0" fontId="4" fillId="2" borderId="30" xfId="0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vertical="center" wrapText="1"/>
    </xf>
    <xf numFmtId="164" fontId="7" fillId="0" borderId="5" xfId="0" applyNumberFormat="1" applyFont="1" applyFill="1" applyBorder="1" applyAlignment="1">
      <alignment vertical="center" wrapText="1"/>
    </xf>
    <xf numFmtId="164" fontId="4" fillId="0" borderId="30" xfId="0" applyNumberFormat="1" applyFont="1" applyFill="1" applyBorder="1" applyAlignment="1">
      <alignment vertical="center" wrapText="1"/>
    </xf>
    <xf numFmtId="164" fontId="4" fillId="0" borderId="29" xfId="0" applyNumberFormat="1" applyFont="1" applyFill="1" applyBorder="1" applyAlignment="1">
      <alignment vertical="center" wrapText="1"/>
    </xf>
    <xf numFmtId="164" fontId="4" fillId="2" borderId="30" xfId="0" applyNumberFormat="1" applyFont="1" applyFill="1" applyBorder="1" applyAlignment="1">
      <alignment vertical="center" wrapText="1"/>
    </xf>
    <xf numFmtId="0" fontId="8" fillId="2" borderId="29" xfId="0" applyFont="1" applyFill="1" applyBorder="1" applyAlignment="1">
      <alignment vertical="center" wrapText="1"/>
    </xf>
    <xf numFmtId="0" fontId="8" fillId="2" borderId="28" xfId="0" applyFont="1" applyFill="1" applyBorder="1" applyAlignment="1">
      <alignment horizontal="center" vertical="center" wrapText="1"/>
    </xf>
    <xf numFmtId="164" fontId="4" fillId="2" borderId="28" xfId="0" applyNumberFormat="1" applyFont="1" applyFill="1" applyBorder="1" applyAlignment="1">
      <alignment vertical="center" wrapText="1"/>
    </xf>
    <xf numFmtId="0" fontId="8" fillId="2" borderId="30" xfId="0" applyFont="1" applyFill="1" applyBorder="1" applyAlignment="1">
      <alignment horizontal="center" vertical="center" wrapText="1"/>
    </xf>
    <xf numFmtId="164" fontId="4" fillId="0" borderId="31" xfId="0" applyNumberFormat="1" applyFont="1" applyFill="1" applyBorder="1" applyAlignment="1">
      <alignment vertical="center" wrapText="1"/>
    </xf>
    <xf numFmtId="164" fontId="4" fillId="0" borderId="32" xfId="0" applyNumberFormat="1" applyFont="1" applyFill="1" applyBorder="1" applyAlignment="1">
      <alignment vertical="center" wrapText="1"/>
    </xf>
    <xf numFmtId="164" fontId="7" fillId="0" borderId="32" xfId="0" applyNumberFormat="1" applyFont="1" applyFill="1" applyBorder="1" applyAlignment="1">
      <alignment vertical="center" wrapText="1"/>
    </xf>
    <xf numFmtId="164" fontId="4" fillId="0" borderId="33" xfId="0" applyNumberFormat="1" applyFont="1" applyFill="1" applyBorder="1" applyAlignment="1">
      <alignment vertical="center" wrapText="1"/>
    </xf>
    <xf numFmtId="164" fontId="4" fillId="0" borderId="34" xfId="0" applyNumberFormat="1" applyFont="1" applyFill="1" applyBorder="1" applyAlignment="1">
      <alignment vertical="center" wrapText="1"/>
    </xf>
    <xf numFmtId="0" fontId="8" fillId="2" borderId="26" xfId="0" applyFont="1" applyFill="1" applyBorder="1" applyAlignment="1">
      <alignment vertical="center" wrapText="1"/>
    </xf>
    <xf numFmtId="0" fontId="8" fillId="2" borderId="35" xfId="0" applyFont="1" applyFill="1" applyBorder="1" applyAlignment="1">
      <alignment vertical="center" wrapText="1"/>
    </xf>
    <xf numFmtId="0" fontId="8" fillId="2" borderId="23" xfId="0" applyFont="1" applyFill="1" applyBorder="1" applyAlignment="1">
      <alignment horizontal="center" vertical="center" wrapText="1"/>
    </xf>
    <xf numFmtId="164" fontId="4" fillId="0" borderId="36" xfId="0" applyNumberFormat="1" applyFont="1" applyFill="1" applyBorder="1" applyAlignment="1">
      <alignment vertical="center" wrapText="1"/>
    </xf>
    <xf numFmtId="164" fontId="4" fillId="0" borderId="37" xfId="0" applyNumberFormat="1" applyFont="1" applyFill="1" applyBorder="1" applyAlignment="1">
      <alignment vertical="center" wrapText="1"/>
    </xf>
    <xf numFmtId="164" fontId="4" fillId="0" borderId="35" xfId="0" applyNumberFormat="1" applyFont="1" applyFill="1" applyBorder="1" applyAlignment="1">
      <alignment vertical="center" wrapText="1"/>
    </xf>
    <xf numFmtId="0" fontId="3" fillId="2" borderId="29" xfId="0" applyFont="1" applyFill="1" applyBorder="1" applyAlignment="1">
      <alignment vertical="center" wrapText="1"/>
    </xf>
    <xf numFmtId="0" fontId="3" fillId="2" borderId="35" xfId="0" applyFont="1" applyFill="1" applyBorder="1" applyAlignment="1">
      <alignment horizontal="center" vertical="center" wrapText="1"/>
    </xf>
    <xf numFmtId="164" fontId="4" fillId="0" borderId="38" xfId="0" applyNumberFormat="1" applyFont="1" applyFill="1" applyBorder="1" applyAlignment="1">
      <alignment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164" fontId="4" fillId="0" borderId="8" xfId="0" applyNumberFormat="1" applyFont="1" applyFill="1" applyBorder="1" applyAlignment="1">
      <alignment vertical="center" wrapText="1"/>
    </xf>
    <xf numFmtId="164" fontId="7" fillId="0" borderId="8" xfId="0" applyNumberFormat="1" applyFont="1" applyFill="1" applyBorder="1" applyAlignment="1">
      <alignment vertical="center" wrapText="1"/>
    </xf>
    <xf numFmtId="164" fontId="4" fillId="0" borderId="40" xfId="0" applyNumberFormat="1" applyFont="1" applyFill="1" applyBorder="1" applyAlignment="1">
      <alignment vertical="center" wrapText="1"/>
    </xf>
    <xf numFmtId="164" fontId="4" fillId="2" borderId="20" xfId="0" applyNumberFormat="1" applyFont="1" applyFill="1" applyBorder="1" applyAlignment="1">
      <alignment vertical="center" wrapText="1"/>
    </xf>
    <xf numFmtId="0" fontId="4" fillId="4" borderId="10" xfId="0" applyFont="1" applyFill="1" applyBorder="1" applyAlignment="1">
      <alignment vertical="center" wrapText="1"/>
    </xf>
    <xf numFmtId="0" fontId="3" fillId="4" borderId="22" xfId="0" applyFont="1" applyFill="1" applyBorder="1" applyAlignment="1">
      <alignment horizontal="center" vertical="center" wrapText="1"/>
    </xf>
    <xf numFmtId="164" fontId="7" fillId="4" borderId="22" xfId="0" applyNumberFormat="1" applyFont="1" applyFill="1" applyBorder="1" applyAlignment="1">
      <alignment vertical="center" wrapText="1"/>
    </xf>
    <xf numFmtId="0" fontId="4" fillId="5" borderId="10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164" fontId="7" fillId="0" borderId="38" xfId="0" applyNumberFormat="1" applyFont="1" applyFill="1" applyBorder="1" applyAlignment="1">
      <alignment vertical="center" wrapText="1"/>
    </xf>
    <xf numFmtId="164" fontId="7" fillId="0" borderId="15" xfId="0" applyNumberFormat="1" applyFont="1" applyFill="1" applyBorder="1" applyAlignment="1">
      <alignment vertical="center" wrapText="1"/>
    </xf>
    <xf numFmtId="164" fontId="4" fillId="2" borderId="27" xfId="0" applyNumberFormat="1" applyFont="1" applyFill="1" applyBorder="1" applyAlignment="1">
      <alignment vertical="center" wrapText="1"/>
    </xf>
    <xf numFmtId="0" fontId="3" fillId="2" borderId="30" xfId="0" applyFont="1" applyFill="1" applyBorder="1" applyAlignment="1">
      <alignment horizontal="center" vertical="center" wrapText="1"/>
    </xf>
    <xf numFmtId="164" fontId="7" fillId="0" borderId="34" xfId="0" applyNumberFormat="1" applyFont="1" applyFill="1" applyBorder="1" applyAlignment="1">
      <alignment vertical="center" wrapText="1"/>
    </xf>
    <xf numFmtId="164" fontId="7" fillId="0" borderId="30" xfId="0" applyNumberFormat="1" applyFont="1" applyFill="1" applyBorder="1" applyAlignment="1">
      <alignment vertical="center" wrapText="1"/>
    </xf>
    <xf numFmtId="164" fontId="4" fillId="2" borderId="5" xfId="0" applyNumberFormat="1" applyFont="1" applyFill="1" applyBorder="1" applyAlignment="1">
      <alignment vertical="center" wrapText="1"/>
    </xf>
    <xf numFmtId="0" fontId="3" fillId="2" borderId="26" xfId="0" applyFont="1" applyFill="1" applyBorder="1" applyAlignment="1">
      <alignment vertical="center" wrapText="1"/>
    </xf>
    <xf numFmtId="0" fontId="3" fillId="2" borderId="27" xfId="0" applyFont="1" applyFill="1" applyBorder="1" applyAlignment="1">
      <alignment horizontal="center" vertical="center" wrapText="1"/>
    </xf>
    <xf numFmtId="164" fontId="7" fillId="0" borderId="28" xfId="0" applyNumberFormat="1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164" fontId="1" fillId="4" borderId="22" xfId="0" applyNumberFormat="1" applyFont="1" applyFill="1" applyBorder="1" applyAlignment="1">
      <alignment vertical="center" wrapText="1"/>
    </xf>
    <xf numFmtId="0" fontId="3" fillId="2" borderId="28" xfId="0" applyFont="1" applyFill="1" applyBorder="1" applyAlignment="1">
      <alignment horizontal="center" vertical="center" wrapText="1"/>
    </xf>
    <xf numFmtId="164" fontId="9" fillId="0" borderId="30" xfId="0" applyNumberFormat="1" applyFont="1" applyFill="1" applyBorder="1" applyAlignment="1">
      <alignment vertical="center" wrapText="1"/>
    </xf>
    <xf numFmtId="4" fontId="7" fillId="0" borderId="5" xfId="0" applyNumberFormat="1" applyFont="1" applyFill="1" applyBorder="1" applyAlignment="1">
      <alignment vertical="center" wrapText="1"/>
    </xf>
    <xf numFmtId="4" fontId="4" fillId="0" borderId="34" xfId="0" applyNumberFormat="1" applyFont="1" applyFill="1" applyBorder="1" applyAlignment="1">
      <alignment vertical="center" wrapText="1"/>
    </xf>
    <xf numFmtId="4" fontId="7" fillId="0" borderId="34" xfId="0" applyNumberFormat="1" applyFont="1" applyFill="1" applyBorder="1" applyAlignment="1">
      <alignment vertical="center" wrapText="1"/>
    </xf>
    <xf numFmtId="0" fontId="4" fillId="2" borderId="21" xfId="0" applyFont="1" applyFill="1" applyBorder="1" applyAlignment="1">
      <alignment horizontal="center" vertical="center" wrapText="1"/>
    </xf>
    <xf numFmtId="164" fontId="7" fillId="4" borderId="12" xfId="0" applyNumberFormat="1" applyFont="1" applyFill="1" applyBorder="1" applyAlignment="1">
      <alignment vertical="center" wrapText="1"/>
    </xf>
    <xf numFmtId="0" fontId="4" fillId="2" borderId="35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164" fontId="7" fillId="0" borderId="36" xfId="0" applyNumberFormat="1" applyFont="1" applyFill="1" applyBorder="1" applyAlignment="1">
      <alignment vertical="center" wrapText="1"/>
    </xf>
    <xf numFmtId="164" fontId="7" fillId="0" borderId="37" xfId="0" applyNumberFormat="1" applyFont="1" applyFill="1" applyBorder="1" applyAlignment="1">
      <alignment vertical="center" wrapText="1"/>
    </xf>
    <xf numFmtId="164" fontId="4" fillId="2" borderId="36" xfId="0" applyNumberFormat="1" applyFont="1" applyFill="1" applyBorder="1" applyAlignment="1">
      <alignment vertical="center" wrapText="1"/>
    </xf>
    <xf numFmtId="164" fontId="10" fillId="0" borderId="27" xfId="0" applyNumberFormat="1" applyFont="1" applyFill="1" applyBorder="1" applyAlignment="1">
      <alignment vertical="center" wrapText="1"/>
    </xf>
    <xf numFmtId="164" fontId="2" fillId="0" borderId="28" xfId="0" applyNumberFormat="1" applyFont="1" applyFill="1" applyBorder="1" applyAlignment="1">
      <alignment vertical="center" wrapText="1"/>
    </xf>
    <xf numFmtId="164" fontId="10" fillId="0" borderId="5" xfId="0" applyNumberFormat="1" applyFont="1" applyFill="1" applyBorder="1" applyAlignment="1">
      <alignment vertical="center" wrapText="1"/>
    </xf>
    <xf numFmtId="0" fontId="3" fillId="2" borderId="35" xfId="0" applyFont="1" applyFill="1" applyBorder="1" applyAlignment="1">
      <alignment vertical="center" wrapText="1"/>
    </xf>
    <xf numFmtId="0" fontId="3" fillId="2" borderId="24" xfId="0" applyFont="1" applyFill="1" applyBorder="1" applyAlignment="1">
      <alignment horizontal="center" vertical="center" wrapText="1"/>
    </xf>
    <xf numFmtId="164" fontId="10" fillId="0" borderId="36" xfId="0" applyNumberFormat="1" applyFont="1" applyFill="1" applyBorder="1" applyAlignment="1">
      <alignment vertical="center" wrapText="1"/>
    </xf>
    <xf numFmtId="0" fontId="4" fillId="2" borderId="30" xfId="0" applyFont="1" applyFill="1" applyBorder="1" applyAlignment="1">
      <alignment vertical="center" wrapText="1"/>
    </xf>
    <xf numFmtId="0" fontId="3" fillId="2" borderId="34" xfId="0" applyFont="1" applyFill="1" applyBorder="1" applyAlignment="1">
      <alignment horizontal="center" vertical="center" wrapText="1"/>
    </xf>
    <xf numFmtId="0" fontId="0" fillId="0" borderId="0" xfId="0" applyFill="1"/>
    <xf numFmtId="0" fontId="4" fillId="2" borderId="20" xfId="0" applyFont="1" applyFill="1" applyBorder="1" applyAlignment="1">
      <alignment vertical="center" wrapText="1"/>
    </xf>
    <xf numFmtId="0" fontId="3" fillId="2" borderId="40" xfId="0" applyFont="1" applyFill="1" applyBorder="1" applyAlignment="1">
      <alignment horizontal="center" vertical="center" wrapText="1"/>
    </xf>
    <xf numFmtId="164" fontId="7" fillId="0" borderId="20" xfId="0" applyNumberFormat="1" applyFont="1" applyFill="1" applyBorder="1" applyAlignment="1">
      <alignment vertical="center" wrapText="1"/>
    </xf>
    <xf numFmtId="164" fontId="4" fillId="0" borderId="20" xfId="0" applyNumberFormat="1" applyFont="1" applyFill="1" applyBorder="1" applyAlignment="1">
      <alignment vertical="center" wrapText="1"/>
    </xf>
    <xf numFmtId="0" fontId="4" fillId="4" borderId="23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4" fillId="4" borderId="23" xfId="0" applyFont="1" applyFill="1" applyBorder="1" applyAlignment="1">
      <alignment horizontal="center" vertical="center" wrapText="1"/>
    </xf>
    <xf numFmtId="164" fontId="7" fillId="4" borderId="0" xfId="0" applyNumberFormat="1" applyFont="1" applyFill="1" applyBorder="1" applyAlignment="1">
      <alignment vertical="center" wrapText="1"/>
    </xf>
    <xf numFmtId="164" fontId="4" fillId="4" borderId="16" xfId="0" applyNumberFormat="1" applyFont="1" applyFill="1" applyBorder="1" applyAlignment="1">
      <alignment vertical="center" wrapText="1"/>
    </xf>
    <xf numFmtId="164" fontId="4" fillId="4" borderId="0" xfId="0" applyNumberFormat="1" applyFont="1" applyFill="1" applyBorder="1" applyAlignment="1">
      <alignment vertical="center" wrapText="1"/>
    </xf>
    <xf numFmtId="164" fontId="4" fillId="4" borderId="15" xfId="0" applyNumberFormat="1" applyFont="1" applyFill="1" applyBorder="1" applyAlignment="1">
      <alignment vertical="center" wrapText="1"/>
    </xf>
    <xf numFmtId="164" fontId="0" fillId="0" borderId="0" xfId="0" applyNumberFormat="1" applyFill="1"/>
    <xf numFmtId="0" fontId="4" fillId="4" borderId="30" xfId="0" applyFont="1" applyFill="1" applyBorder="1" applyAlignment="1">
      <alignment vertical="center" wrapText="1"/>
    </xf>
    <xf numFmtId="0" fontId="3" fillId="4" borderId="34" xfId="0" applyFont="1" applyFill="1" applyBorder="1" applyAlignment="1">
      <alignment horizontal="center" vertical="center" wrapText="1"/>
    </xf>
    <xf numFmtId="0" fontId="4" fillId="4" borderId="30" xfId="0" applyFont="1" applyFill="1" applyBorder="1" applyAlignment="1">
      <alignment horizontal="center" vertical="center" wrapText="1"/>
    </xf>
    <xf numFmtId="164" fontId="7" fillId="4" borderId="5" xfId="0" applyNumberFormat="1" applyFont="1" applyFill="1" applyBorder="1" applyAlignment="1">
      <alignment vertical="center" wrapText="1"/>
    </xf>
    <xf numFmtId="164" fontId="4" fillId="4" borderId="30" xfId="0" applyNumberFormat="1" applyFont="1" applyFill="1" applyBorder="1" applyAlignment="1">
      <alignment vertical="center" wrapText="1"/>
    </xf>
    <xf numFmtId="164" fontId="7" fillId="4" borderId="34" xfId="0" applyNumberFormat="1" applyFont="1" applyFill="1" applyBorder="1" applyAlignment="1">
      <alignment vertical="center" wrapText="1"/>
    </xf>
    <xf numFmtId="164" fontId="4" fillId="4" borderId="34" xfId="0" applyNumberFormat="1" applyFont="1" applyFill="1" applyBorder="1" applyAlignment="1">
      <alignment vertical="center" wrapText="1"/>
    </xf>
    <xf numFmtId="0" fontId="4" fillId="4" borderId="21" xfId="0" applyFont="1" applyFill="1" applyBorder="1" applyAlignment="1">
      <alignment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164" fontId="7" fillId="4" borderId="9" xfId="0" applyNumberFormat="1" applyFont="1" applyFill="1" applyBorder="1" applyAlignment="1">
      <alignment vertical="center" wrapText="1"/>
    </xf>
    <xf numFmtId="164" fontId="7" fillId="4" borderId="21" xfId="0" applyNumberFormat="1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center" vertical="center" wrapText="1"/>
    </xf>
    <xf numFmtId="164" fontId="7" fillId="2" borderId="15" xfId="0" applyNumberFormat="1" applyFont="1" applyFill="1" applyBorder="1" applyAlignment="1">
      <alignment vertical="center" wrapText="1"/>
    </xf>
    <xf numFmtId="164" fontId="7" fillId="2" borderId="30" xfId="0" applyNumberFormat="1" applyFont="1" applyFill="1" applyBorder="1" applyAlignment="1">
      <alignment vertical="center" wrapText="1"/>
    </xf>
    <xf numFmtId="0" fontId="4" fillId="2" borderId="36" xfId="0" applyFont="1" applyFill="1" applyBorder="1" applyAlignment="1">
      <alignment horizontal="center" vertical="center" wrapText="1"/>
    </xf>
    <xf numFmtId="164" fontId="7" fillId="2" borderId="20" xfId="0" applyNumberFormat="1" applyFont="1" applyFill="1" applyBorder="1" applyAlignment="1">
      <alignment vertical="center" wrapText="1"/>
    </xf>
    <xf numFmtId="164" fontId="4" fillId="2" borderId="37" xfId="0" applyNumberFormat="1" applyFont="1" applyFill="1" applyBorder="1" applyAlignment="1">
      <alignment vertical="center" wrapText="1"/>
    </xf>
    <xf numFmtId="164" fontId="11" fillId="0" borderId="36" xfId="0" applyNumberFormat="1" applyFont="1" applyFill="1" applyBorder="1" applyAlignment="1">
      <alignment vertical="center" wrapText="1"/>
    </xf>
    <xf numFmtId="164" fontId="12" fillId="0" borderId="36" xfId="0" applyNumberFormat="1" applyFont="1" applyFill="1" applyBorder="1" applyAlignment="1">
      <alignment vertical="center" wrapText="1"/>
    </xf>
    <xf numFmtId="164" fontId="12" fillId="2" borderId="36" xfId="0" applyNumberFormat="1" applyFont="1" applyFill="1" applyBorder="1" applyAlignment="1">
      <alignment vertical="center" wrapText="1"/>
    </xf>
    <xf numFmtId="164" fontId="7" fillId="0" borderId="16" xfId="0" applyNumberFormat="1" applyFont="1" applyFill="1" applyBorder="1" applyAlignment="1">
      <alignment vertical="center" wrapText="1"/>
    </xf>
    <xf numFmtId="0" fontId="4" fillId="2" borderId="15" xfId="0" applyFont="1" applyFill="1" applyBorder="1" applyAlignment="1">
      <alignment vertical="center" wrapText="1"/>
    </xf>
    <xf numFmtId="0" fontId="3" fillId="2" borderId="41" xfId="0" applyFont="1" applyFill="1" applyBorder="1" applyAlignment="1">
      <alignment horizontal="center" vertical="center" wrapText="1"/>
    </xf>
    <xf numFmtId="164" fontId="7" fillId="0" borderId="41" xfId="0" applyNumberFormat="1" applyFont="1" applyFill="1" applyBorder="1" applyAlignment="1">
      <alignment vertical="center" wrapText="1"/>
    </xf>
    <xf numFmtId="164" fontId="4" fillId="0" borderId="15" xfId="0" applyNumberFormat="1" applyFont="1" applyFill="1" applyBorder="1" applyAlignment="1">
      <alignment vertical="center" wrapText="1"/>
    </xf>
    <xf numFmtId="164" fontId="4" fillId="0" borderId="41" xfId="0" applyNumberFormat="1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vertical="center" wrapText="1"/>
    </xf>
    <xf numFmtId="0" fontId="0" fillId="0" borderId="0" xfId="0" applyFill="1" applyBorder="1"/>
    <xf numFmtId="0" fontId="4" fillId="4" borderId="39" xfId="0" applyFont="1" applyFill="1" applyBorder="1" applyAlignment="1">
      <alignment vertical="center" wrapText="1"/>
    </xf>
    <xf numFmtId="0" fontId="3" fillId="4" borderId="20" xfId="0" applyFont="1" applyFill="1" applyBorder="1" applyAlignment="1">
      <alignment horizontal="center" vertical="center" wrapText="1"/>
    </xf>
    <xf numFmtId="0" fontId="4" fillId="4" borderId="40" xfId="0" applyFont="1" applyFill="1" applyBorder="1" applyAlignment="1">
      <alignment horizontal="center" vertical="center" wrapText="1"/>
    </xf>
    <xf numFmtId="164" fontId="7" fillId="4" borderId="20" xfId="0" applyNumberFormat="1" applyFont="1" applyFill="1" applyBorder="1" applyAlignment="1">
      <alignment vertical="center" wrapText="1"/>
    </xf>
    <xf numFmtId="164" fontId="4" fillId="4" borderId="40" xfId="0" applyNumberFormat="1" applyFont="1" applyFill="1" applyBorder="1" applyAlignment="1">
      <alignment vertical="center" wrapText="1"/>
    </xf>
    <xf numFmtId="164" fontId="4" fillId="4" borderId="20" xfId="0" applyNumberFormat="1" applyFont="1" applyFill="1" applyBorder="1" applyAlignment="1">
      <alignment vertical="center" wrapText="1"/>
    </xf>
    <xf numFmtId="164" fontId="4" fillId="4" borderId="8" xfId="0" applyNumberFormat="1" applyFont="1" applyFill="1" applyBorder="1" applyAlignment="1">
      <alignment vertical="center" wrapText="1"/>
    </xf>
    <xf numFmtId="4" fontId="0" fillId="0" borderId="0" xfId="0" applyNumberFormat="1" applyFill="1" applyBorder="1"/>
    <xf numFmtId="0" fontId="4" fillId="2" borderId="38" xfId="0" applyFont="1" applyFill="1" applyBorder="1" applyAlignment="1">
      <alignment horizontal="center" vertical="center" wrapText="1"/>
    </xf>
    <xf numFmtId="4" fontId="7" fillId="0" borderId="28" xfId="0" applyNumberFormat="1" applyFont="1" applyFill="1" applyBorder="1" applyAlignment="1">
      <alignment vertical="center" wrapText="1"/>
    </xf>
    <xf numFmtId="4" fontId="4" fillId="0" borderId="38" xfId="0" applyNumberFormat="1" applyFont="1" applyFill="1" applyBorder="1" applyAlignment="1">
      <alignment vertical="center" wrapText="1"/>
    </xf>
    <xf numFmtId="4" fontId="4" fillId="0" borderId="28" xfId="0" applyNumberFormat="1" applyFont="1" applyFill="1" applyBorder="1" applyAlignment="1">
      <alignment vertical="center" wrapText="1"/>
    </xf>
    <xf numFmtId="4" fontId="4" fillId="2" borderId="15" xfId="0" applyNumberFormat="1" applyFont="1" applyFill="1" applyBorder="1" applyAlignment="1">
      <alignment vertical="center" wrapText="1"/>
    </xf>
    <xf numFmtId="4" fontId="4" fillId="0" borderId="0" xfId="0" applyNumberFormat="1" applyFont="1" applyFill="1" applyBorder="1" applyAlignment="1">
      <alignment vertical="center" wrapText="1"/>
    </xf>
    <xf numFmtId="0" fontId="4" fillId="2" borderId="34" xfId="0" applyFont="1" applyFill="1" applyBorder="1" applyAlignment="1">
      <alignment horizontal="center" vertical="center" wrapText="1"/>
    </xf>
    <xf numFmtId="4" fontId="7" fillId="0" borderId="30" xfId="0" applyNumberFormat="1" applyFont="1" applyFill="1" applyBorder="1" applyAlignment="1">
      <alignment vertical="center" wrapText="1"/>
    </xf>
    <xf numFmtId="4" fontId="4" fillId="0" borderId="30" xfId="0" applyNumberFormat="1" applyFont="1" applyFill="1" applyBorder="1" applyAlignment="1">
      <alignment vertical="center" wrapText="1"/>
    </xf>
    <xf numFmtId="4" fontId="4" fillId="2" borderId="30" xfId="0" applyNumberFormat="1" applyFont="1" applyFill="1" applyBorder="1" applyAlignment="1">
      <alignment vertical="center" wrapText="1"/>
    </xf>
    <xf numFmtId="0" fontId="4" fillId="2" borderId="42" xfId="0" applyFont="1" applyFill="1" applyBorder="1" applyAlignment="1">
      <alignment horizontal="center" vertical="center" wrapText="1"/>
    </xf>
    <xf numFmtId="4" fontId="7" fillId="0" borderId="20" xfId="0" applyNumberFormat="1" applyFont="1" applyFill="1" applyBorder="1" applyAlignment="1">
      <alignment vertical="center" wrapText="1"/>
    </xf>
    <xf numFmtId="4" fontId="4" fillId="0" borderId="42" xfId="0" applyNumberFormat="1" applyFont="1" applyFill="1" applyBorder="1" applyAlignment="1">
      <alignment vertical="center" wrapText="1"/>
    </xf>
    <xf numFmtId="4" fontId="4" fillId="2" borderId="37" xfId="0" applyNumberFormat="1" applyFont="1" applyFill="1" applyBorder="1" applyAlignment="1">
      <alignment vertical="center" wrapText="1"/>
    </xf>
    <xf numFmtId="0" fontId="4" fillId="2" borderId="11" xfId="0" applyFont="1" applyFill="1" applyBorder="1" applyAlignment="1">
      <alignment horizontal="center" vertical="center" wrapText="1"/>
    </xf>
    <xf numFmtId="164" fontId="4" fillId="0" borderId="22" xfId="0" applyNumberFormat="1" applyFont="1" applyFill="1" applyBorder="1" applyAlignment="1">
      <alignment vertical="center" wrapText="1"/>
    </xf>
    <xf numFmtId="164" fontId="4" fillId="0" borderId="11" xfId="0" applyNumberFormat="1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vertical="center" wrapText="1"/>
    </xf>
    <xf numFmtId="164" fontId="0" fillId="0" borderId="0" xfId="0" applyNumberFormat="1" applyFill="1" applyBorder="1"/>
    <xf numFmtId="164" fontId="4" fillId="0" borderId="16" xfId="0" applyNumberFormat="1" applyFont="1" applyFill="1" applyBorder="1" applyAlignment="1">
      <alignment vertical="center" wrapText="1"/>
    </xf>
    <xf numFmtId="164" fontId="4" fillId="0" borderId="43" xfId="0" applyNumberFormat="1" applyFont="1" applyFill="1" applyBorder="1" applyAlignment="1">
      <alignment vertical="center" wrapText="1"/>
    </xf>
    <xf numFmtId="164" fontId="4" fillId="0" borderId="42" xfId="0" applyNumberFormat="1" applyFont="1" applyFill="1" applyBorder="1" applyAlignment="1">
      <alignment vertical="center" wrapText="1"/>
    </xf>
    <xf numFmtId="164" fontId="4" fillId="0" borderId="21" xfId="0" applyNumberFormat="1" applyFont="1" applyFill="1" applyBorder="1" applyAlignment="1">
      <alignment vertical="center" wrapText="1"/>
    </xf>
    <xf numFmtId="164" fontId="4" fillId="0" borderId="9" xfId="0" applyNumberFormat="1" applyFont="1" applyFill="1" applyBorder="1" applyAlignment="1">
      <alignment vertical="center" wrapText="1"/>
    </xf>
    <xf numFmtId="164" fontId="4" fillId="2" borderId="12" xfId="0" applyNumberFormat="1" applyFont="1" applyFill="1" applyBorder="1" applyAlignment="1">
      <alignment vertical="center" wrapText="1"/>
    </xf>
    <xf numFmtId="0" fontId="4" fillId="2" borderId="39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center" vertical="center" wrapText="1"/>
    </xf>
    <xf numFmtId="164" fontId="4" fillId="0" borderId="39" xfId="0" applyNumberFormat="1" applyFont="1" applyFill="1" applyBorder="1" applyAlignment="1">
      <alignment vertical="center" wrapText="1"/>
    </xf>
    <xf numFmtId="164" fontId="4" fillId="2" borderId="8" xfId="0" applyNumberFormat="1" applyFont="1" applyFill="1" applyBorder="1" applyAlignment="1">
      <alignment vertical="center" wrapText="1"/>
    </xf>
    <xf numFmtId="0" fontId="4" fillId="0" borderId="0" xfId="0" quotePrefix="1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/>
    </xf>
    <xf numFmtId="0" fontId="13" fillId="0" borderId="0" xfId="0" applyFont="1"/>
    <xf numFmtId="0" fontId="4" fillId="2" borderId="3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left" vertical="center"/>
    </xf>
    <xf numFmtId="0" fontId="4" fillId="3" borderId="11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4" fillId="0" borderId="38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3"/>
  <sheetViews>
    <sheetView tabSelected="1" view="pageBreakPreview" zoomScale="60" zoomScaleNormal="100" workbookViewId="0">
      <selection activeCell="A29" sqref="A29:J29"/>
    </sheetView>
  </sheetViews>
  <sheetFormatPr defaultRowHeight="15" x14ac:dyDescent="0.25"/>
  <cols>
    <col min="1" max="1" width="69.7109375" customWidth="1"/>
    <col min="4" max="4" width="11" customWidth="1"/>
    <col min="5" max="5" width="11.7109375" style="128" customWidth="1"/>
    <col min="6" max="6" width="14.28515625" customWidth="1"/>
    <col min="7" max="7" width="12.28515625" customWidth="1"/>
    <col min="8" max="8" width="11.85546875" customWidth="1"/>
    <col min="9" max="10" width="12.28515625" customWidth="1"/>
    <col min="11" max="11" width="13.140625" customWidth="1"/>
  </cols>
  <sheetData>
    <row r="1" spans="1:11" ht="47.25" customHeight="1" x14ac:dyDescent="0.25">
      <c r="A1" s="1"/>
      <c r="B1" s="2"/>
      <c r="C1" s="3"/>
      <c r="D1" s="3"/>
      <c r="E1" s="3"/>
      <c r="F1" s="1"/>
      <c r="G1" s="214" t="s">
        <v>0</v>
      </c>
      <c r="H1" s="214"/>
      <c r="I1" s="214"/>
      <c r="J1" s="214"/>
      <c r="K1" s="214"/>
    </row>
    <row r="2" spans="1:11" x14ac:dyDescent="0.25">
      <c r="A2" s="4"/>
      <c r="B2" s="2"/>
      <c r="C2" s="5"/>
      <c r="D2" s="5"/>
      <c r="E2" s="5"/>
      <c r="F2" s="4"/>
      <c r="G2" s="6"/>
      <c r="H2" s="6"/>
      <c r="I2" s="6"/>
      <c r="J2" s="6"/>
      <c r="K2" s="6"/>
    </row>
    <row r="3" spans="1:11" x14ac:dyDescent="0.25">
      <c r="A3" s="4"/>
      <c r="B3" s="2"/>
      <c r="C3" s="5"/>
      <c r="D3" s="7"/>
      <c r="E3" s="5"/>
      <c r="F3" s="8"/>
      <c r="G3" s="8" t="s">
        <v>1</v>
      </c>
      <c r="H3" s="8"/>
      <c r="I3" s="8"/>
      <c r="J3" s="8"/>
      <c r="K3" s="4"/>
    </row>
    <row r="4" spans="1:11" x14ac:dyDescent="0.25">
      <c r="A4" s="4" t="s">
        <v>2</v>
      </c>
      <c r="B4" s="2"/>
      <c r="C4" s="5"/>
      <c r="D4" s="7"/>
      <c r="E4" s="5"/>
      <c r="F4" s="8"/>
      <c r="G4" s="8"/>
      <c r="H4" s="8"/>
      <c r="I4" s="8"/>
      <c r="J4" s="8"/>
      <c r="K4" s="4"/>
    </row>
    <row r="5" spans="1:11" x14ac:dyDescent="0.25">
      <c r="A5" s="4" t="s">
        <v>3</v>
      </c>
      <c r="B5" s="2"/>
      <c r="C5" s="5"/>
      <c r="D5" s="7"/>
      <c r="E5" s="5"/>
      <c r="F5" s="8"/>
      <c r="G5" s="8" t="s">
        <v>4</v>
      </c>
      <c r="H5" s="8"/>
      <c r="I5" s="8"/>
      <c r="J5" s="215" t="s">
        <v>5</v>
      </c>
      <c r="K5" s="215"/>
    </row>
    <row r="6" spans="1:11" x14ac:dyDescent="0.25">
      <c r="A6" s="4" t="s">
        <v>6</v>
      </c>
      <c r="B6" s="2"/>
      <c r="C6" s="5"/>
      <c r="D6" s="7"/>
      <c r="E6" s="5"/>
      <c r="F6" s="8"/>
      <c r="G6" s="8"/>
      <c r="H6" s="8"/>
      <c r="I6" s="8"/>
      <c r="J6" s="8"/>
      <c r="K6" s="4"/>
    </row>
    <row r="7" spans="1:11" ht="15.75" thickBot="1" x14ac:dyDescent="0.3">
      <c r="A7" s="4" t="s">
        <v>7</v>
      </c>
      <c r="B7" s="2"/>
      <c r="C7" s="5"/>
      <c r="D7" s="7"/>
      <c r="E7" s="5"/>
      <c r="F7" s="8"/>
      <c r="G7" s="8"/>
      <c r="H7" s="8"/>
      <c r="I7" s="8"/>
      <c r="J7" s="8"/>
      <c r="K7" s="4"/>
    </row>
    <row r="8" spans="1:11" x14ac:dyDescent="0.25">
      <c r="A8" s="4" t="s">
        <v>8</v>
      </c>
      <c r="B8" s="2"/>
      <c r="C8" s="5"/>
      <c r="D8" s="7"/>
      <c r="E8" s="5"/>
      <c r="F8" s="8"/>
      <c r="G8" s="8"/>
      <c r="H8" s="4"/>
      <c r="I8" s="216" t="s">
        <v>9</v>
      </c>
      <c r="J8" s="217"/>
      <c r="K8" s="9"/>
    </row>
    <row r="9" spans="1:11" x14ac:dyDescent="0.25">
      <c r="A9" s="4" t="s">
        <v>2</v>
      </c>
      <c r="B9" s="2"/>
      <c r="C9" s="5"/>
      <c r="D9" s="7"/>
      <c r="E9" s="5"/>
      <c r="F9" s="8"/>
      <c r="G9" s="8"/>
      <c r="H9" s="4"/>
      <c r="I9" s="212" t="s">
        <v>10</v>
      </c>
      <c r="J9" s="213"/>
      <c r="K9" s="10"/>
    </row>
    <row r="10" spans="1:11" x14ac:dyDescent="0.25">
      <c r="A10" s="4" t="s">
        <v>11</v>
      </c>
      <c r="B10" s="2"/>
      <c r="C10" s="5"/>
      <c r="D10" s="7"/>
      <c r="E10" s="5"/>
      <c r="F10" s="8"/>
      <c r="G10" s="8"/>
      <c r="H10" s="4"/>
      <c r="I10" s="212" t="s">
        <v>12</v>
      </c>
      <c r="J10" s="213"/>
      <c r="K10" s="10"/>
    </row>
    <row r="11" spans="1:11" x14ac:dyDescent="0.25">
      <c r="A11" s="4" t="s">
        <v>6</v>
      </c>
      <c r="B11" s="2"/>
      <c r="C11" s="5"/>
      <c r="D11" s="7"/>
      <c r="E11" s="5"/>
      <c r="F11" s="8"/>
      <c r="G11" s="8"/>
      <c r="H11" s="4"/>
      <c r="I11" s="212" t="s">
        <v>13</v>
      </c>
      <c r="J11" s="213"/>
      <c r="K11" s="10"/>
    </row>
    <row r="12" spans="1:11" ht="15.75" thickBot="1" x14ac:dyDescent="0.3">
      <c r="A12" s="4" t="s">
        <v>14</v>
      </c>
      <c r="B12" s="2"/>
      <c r="C12" s="5"/>
      <c r="D12" s="7"/>
      <c r="E12" s="5"/>
      <c r="F12" s="8"/>
      <c r="G12" s="8"/>
      <c r="H12" s="4"/>
      <c r="I12" s="218" t="s">
        <v>15</v>
      </c>
      <c r="J12" s="219"/>
      <c r="K12" s="11"/>
    </row>
    <row r="13" spans="1:11" x14ac:dyDescent="0.25">
      <c r="A13" s="4" t="s">
        <v>8</v>
      </c>
      <c r="B13" s="2"/>
      <c r="C13" s="5"/>
      <c r="D13" s="7"/>
      <c r="E13" s="5"/>
      <c r="F13" s="8"/>
      <c r="G13" s="8"/>
      <c r="H13" s="8"/>
      <c r="I13" s="8"/>
      <c r="J13" s="8"/>
      <c r="K13" s="4"/>
    </row>
    <row r="14" spans="1:11" ht="15.75" thickBot="1" x14ac:dyDescent="0.3">
      <c r="A14" s="4"/>
      <c r="B14" s="2"/>
      <c r="C14" s="12"/>
      <c r="D14" s="12"/>
      <c r="E14" s="12"/>
      <c r="F14" s="12"/>
      <c r="G14" s="8"/>
      <c r="H14" s="8"/>
      <c r="I14" s="220"/>
      <c r="J14" s="220"/>
      <c r="K14" s="4"/>
    </row>
    <row r="15" spans="1:11" ht="15.75" thickBot="1" x14ac:dyDescent="0.3">
      <c r="A15" s="13" t="s">
        <v>16</v>
      </c>
      <c r="B15" s="221">
        <v>2024</v>
      </c>
      <c r="C15" s="222"/>
      <c r="D15" s="222"/>
      <c r="E15" s="222"/>
      <c r="F15" s="222"/>
      <c r="G15" s="222"/>
      <c r="H15" s="223"/>
      <c r="I15" s="224" t="s">
        <v>17</v>
      </c>
      <c r="J15" s="225"/>
      <c r="K15" s="226"/>
    </row>
    <row r="16" spans="1:11" ht="15.75" thickBot="1" x14ac:dyDescent="0.3">
      <c r="A16" s="14" t="s">
        <v>18</v>
      </c>
      <c r="B16" s="224" t="s">
        <v>19</v>
      </c>
      <c r="C16" s="225"/>
      <c r="D16" s="225"/>
      <c r="E16" s="225"/>
      <c r="F16" s="225"/>
      <c r="G16" s="225"/>
      <c r="H16" s="226"/>
      <c r="I16" s="227" t="s">
        <v>20</v>
      </c>
      <c r="J16" s="228"/>
      <c r="K16" s="15">
        <v>42352786</v>
      </c>
    </row>
    <row r="17" spans="1:11" ht="15.75" thickBot="1" x14ac:dyDescent="0.3">
      <c r="A17" s="14" t="s">
        <v>21</v>
      </c>
      <c r="B17" s="224" t="s">
        <v>22</v>
      </c>
      <c r="C17" s="225"/>
      <c r="D17" s="225"/>
      <c r="E17" s="225"/>
      <c r="F17" s="225"/>
      <c r="G17" s="225"/>
      <c r="H17" s="226"/>
      <c r="I17" s="227" t="s">
        <v>23</v>
      </c>
      <c r="J17" s="228"/>
      <c r="K17" s="15">
        <v>150</v>
      </c>
    </row>
    <row r="18" spans="1:11" ht="15.75" thickBot="1" x14ac:dyDescent="0.3">
      <c r="A18" s="14" t="s">
        <v>24</v>
      </c>
      <c r="B18" s="224" t="s">
        <v>25</v>
      </c>
      <c r="C18" s="225"/>
      <c r="D18" s="225"/>
      <c r="E18" s="225"/>
      <c r="F18" s="225"/>
      <c r="G18" s="225"/>
      <c r="H18" s="226"/>
      <c r="I18" s="227" t="s">
        <v>26</v>
      </c>
      <c r="J18" s="228"/>
      <c r="K18" s="15">
        <v>2610100000</v>
      </c>
    </row>
    <row r="19" spans="1:11" ht="15.75" thickBot="1" x14ac:dyDescent="0.3">
      <c r="A19" s="14" t="s">
        <v>27</v>
      </c>
      <c r="B19" s="224"/>
      <c r="C19" s="225"/>
      <c r="D19" s="225"/>
      <c r="E19" s="225"/>
      <c r="F19" s="225"/>
      <c r="G19" s="225"/>
      <c r="H19" s="226"/>
      <c r="I19" s="227" t="s">
        <v>28</v>
      </c>
      <c r="J19" s="228"/>
      <c r="K19" s="15"/>
    </row>
    <row r="20" spans="1:11" ht="15.75" thickBot="1" x14ac:dyDescent="0.3">
      <c r="A20" s="14" t="s">
        <v>29</v>
      </c>
      <c r="B20" s="224" t="s">
        <v>30</v>
      </c>
      <c r="C20" s="225"/>
      <c r="D20" s="225"/>
      <c r="E20" s="225"/>
      <c r="F20" s="225"/>
      <c r="G20" s="225"/>
      <c r="H20" s="226"/>
      <c r="I20" s="227" t="s">
        <v>31</v>
      </c>
      <c r="J20" s="228"/>
      <c r="K20" s="15"/>
    </row>
    <row r="21" spans="1:11" ht="15.75" thickBot="1" x14ac:dyDescent="0.3">
      <c r="A21" s="14" t="s">
        <v>32</v>
      </c>
      <c r="B21" s="224" t="s">
        <v>33</v>
      </c>
      <c r="C21" s="225"/>
      <c r="D21" s="225"/>
      <c r="E21" s="225"/>
      <c r="F21" s="225"/>
      <c r="G21" s="225"/>
      <c r="H21" s="226"/>
      <c r="I21" s="227" t="s">
        <v>34</v>
      </c>
      <c r="J21" s="228"/>
      <c r="K21" s="15" t="s">
        <v>35</v>
      </c>
    </row>
    <row r="22" spans="1:11" ht="15.75" thickBot="1" x14ac:dyDescent="0.3">
      <c r="A22" s="14" t="s">
        <v>36</v>
      </c>
      <c r="B22" s="229" t="s">
        <v>37</v>
      </c>
      <c r="C22" s="230"/>
      <c r="D22" s="230"/>
      <c r="E22" s="230"/>
      <c r="F22" s="230"/>
      <c r="G22" s="230"/>
      <c r="H22" s="231"/>
      <c r="I22" s="16"/>
      <c r="J22" s="17"/>
      <c r="K22" s="15"/>
    </row>
    <row r="23" spans="1:11" ht="15.75" thickBot="1" x14ac:dyDescent="0.3">
      <c r="A23" s="14" t="s">
        <v>38</v>
      </c>
      <c r="B23" s="224" t="s">
        <v>39</v>
      </c>
      <c r="C23" s="225"/>
      <c r="D23" s="225"/>
      <c r="E23" s="225"/>
      <c r="F23" s="225"/>
      <c r="G23" s="225"/>
      <c r="H23" s="226"/>
      <c r="I23" s="16"/>
      <c r="J23" s="17"/>
      <c r="K23" s="15"/>
    </row>
    <row r="24" spans="1:11" ht="15.75" thickBot="1" x14ac:dyDescent="0.3">
      <c r="A24" s="18" t="s">
        <v>40</v>
      </c>
      <c r="B24" s="229">
        <v>1121.5</v>
      </c>
      <c r="C24" s="230"/>
      <c r="D24" s="230"/>
      <c r="E24" s="230"/>
      <c r="F24" s="230"/>
      <c r="G24" s="230"/>
      <c r="H24" s="231"/>
      <c r="I24" s="227" t="s">
        <v>41</v>
      </c>
      <c r="J24" s="228"/>
      <c r="K24" s="15"/>
    </row>
    <row r="25" spans="1:11" ht="15.75" thickBot="1" x14ac:dyDescent="0.3">
      <c r="A25" s="14" t="s">
        <v>42</v>
      </c>
      <c r="B25" s="229" t="s">
        <v>43</v>
      </c>
      <c r="C25" s="230"/>
      <c r="D25" s="230"/>
      <c r="E25" s="230"/>
      <c r="F25" s="230"/>
      <c r="G25" s="230"/>
      <c r="H25" s="231"/>
      <c r="I25" s="227" t="s">
        <v>44</v>
      </c>
      <c r="J25" s="228"/>
      <c r="K25" s="15"/>
    </row>
    <row r="26" spans="1:11" ht="15.75" thickBot="1" x14ac:dyDescent="0.3">
      <c r="A26" s="14" t="s">
        <v>45</v>
      </c>
      <c r="B26" s="224" t="s">
        <v>46</v>
      </c>
      <c r="C26" s="225"/>
      <c r="D26" s="225"/>
      <c r="E26" s="225"/>
      <c r="F26" s="225"/>
      <c r="G26" s="225"/>
      <c r="H26" s="226"/>
      <c r="I26" s="19"/>
      <c r="J26" s="19"/>
      <c r="K26" s="19"/>
    </row>
    <row r="27" spans="1:11" ht="15.75" thickBot="1" x14ac:dyDescent="0.3">
      <c r="A27" s="14" t="s">
        <v>47</v>
      </c>
      <c r="B27" s="224" t="s">
        <v>48</v>
      </c>
      <c r="C27" s="225"/>
      <c r="D27" s="225"/>
      <c r="E27" s="225"/>
      <c r="F27" s="225"/>
      <c r="G27" s="225"/>
      <c r="H27" s="226"/>
      <c r="I27" s="4"/>
      <c r="J27" s="4"/>
      <c r="K27" s="4"/>
    </row>
    <row r="28" spans="1:11" ht="15.75" customHeight="1" x14ac:dyDescent="0.25">
      <c r="A28" s="20"/>
      <c r="B28" s="21"/>
      <c r="C28" s="5"/>
      <c r="D28" s="5"/>
      <c r="E28" s="5"/>
      <c r="F28" s="4"/>
      <c r="G28" s="4"/>
      <c r="H28" s="4"/>
      <c r="I28" s="4"/>
      <c r="J28" s="4"/>
      <c r="K28" s="4"/>
    </row>
    <row r="29" spans="1:11" ht="64.5" customHeight="1" x14ac:dyDescent="0.25">
      <c r="A29" s="232" t="s">
        <v>49</v>
      </c>
      <c r="B29" s="232"/>
      <c r="C29" s="232"/>
      <c r="D29" s="232"/>
      <c r="E29" s="232"/>
      <c r="F29" s="232"/>
      <c r="G29" s="232"/>
      <c r="H29" s="232"/>
      <c r="I29" s="232"/>
      <c r="J29" s="232"/>
      <c r="K29" s="4"/>
    </row>
    <row r="30" spans="1:11" ht="21" customHeight="1" thickBot="1" x14ac:dyDescent="0.3">
      <c r="A30" s="22"/>
      <c r="B30" s="23"/>
      <c r="C30" s="22"/>
      <c r="D30" s="22"/>
      <c r="E30" s="22"/>
      <c r="F30" s="22"/>
      <c r="G30" s="22"/>
      <c r="H30" s="22"/>
      <c r="I30" s="22"/>
      <c r="J30" s="24" t="s">
        <v>50</v>
      </c>
      <c r="K30" s="4"/>
    </row>
    <row r="31" spans="1:11" ht="15.75" customHeight="1" thickBot="1" x14ac:dyDescent="0.3">
      <c r="A31" s="233" t="s">
        <v>51</v>
      </c>
      <c r="B31" s="235" t="s">
        <v>52</v>
      </c>
      <c r="C31" s="237" t="s">
        <v>53</v>
      </c>
      <c r="D31" s="237" t="s">
        <v>54</v>
      </c>
      <c r="E31" s="237" t="s">
        <v>55</v>
      </c>
      <c r="F31" s="237" t="s">
        <v>56</v>
      </c>
      <c r="G31" s="239" t="s">
        <v>57</v>
      </c>
      <c r="H31" s="240"/>
      <c r="I31" s="240"/>
      <c r="J31" s="241"/>
      <c r="K31" s="237" t="s">
        <v>58</v>
      </c>
    </row>
    <row r="32" spans="1:11" ht="66.75" customHeight="1" thickBot="1" x14ac:dyDescent="0.3">
      <c r="A32" s="234"/>
      <c r="B32" s="236"/>
      <c r="C32" s="238"/>
      <c r="D32" s="238"/>
      <c r="E32" s="238"/>
      <c r="F32" s="238"/>
      <c r="G32" s="25" t="s">
        <v>59</v>
      </c>
      <c r="H32" s="26" t="s">
        <v>60</v>
      </c>
      <c r="I32" s="27" t="s">
        <v>61</v>
      </c>
      <c r="J32" s="26" t="s">
        <v>62</v>
      </c>
      <c r="K32" s="238"/>
    </row>
    <row r="33" spans="1:12" ht="15.75" thickBot="1" x14ac:dyDescent="0.3">
      <c r="A33" s="28">
        <v>1</v>
      </c>
      <c r="B33" s="29"/>
      <c r="C33" s="30">
        <v>2</v>
      </c>
      <c r="D33" s="30">
        <v>3</v>
      </c>
      <c r="E33" s="30"/>
      <c r="F33" s="30">
        <v>5</v>
      </c>
      <c r="G33" s="31">
        <v>6</v>
      </c>
      <c r="H33" s="32">
        <v>7</v>
      </c>
      <c r="I33" s="32">
        <v>8</v>
      </c>
      <c r="J33" s="30">
        <v>9</v>
      </c>
      <c r="K33" s="30">
        <v>10</v>
      </c>
    </row>
    <row r="34" spans="1:12" ht="15.75" thickBot="1" x14ac:dyDescent="0.3">
      <c r="A34" s="33" t="s">
        <v>63</v>
      </c>
      <c r="B34" s="34">
        <v>1</v>
      </c>
      <c r="C34" s="35">
        <v>1000</v>
      </c>
      <c r="D34" s="36"/>
      <c r="E34" s="36"/>
      <c r="F34" s="37"/>
      <c r="G34" s="38"/>
      <c r="H34" s="37"/>
      <c r="I34" s="37"/>
      <c r="J34" s="37"/>
      <c r="K34" s="37"/>
    </row>
    <row r="35" spans="1:12" ht="15.75" thickBot="1" x14ac:dyDescent="0.3">
      <c r="A35" s="39" t="s">
        <v>64</v>
      </c>
      <c r="B35" s="40">
        <f>B34+1</f>
        <v>2</v>
      </c>
      <c r="C35" s="41">
        <v>1010</v>
      </c>
      <c r="D35" s="42">
        <f>D36+D37+D38+D42+D43</f>
        <v>269069.09999999998</v>
      </c>
      <c r="E35" s="42">
        <f>SUM(E36:E37,E38,E42,E43)</f>
        <v>322272.80000000005</v>
      </c>
      <c r="F35" s="43">
        <f>SUM(G35:J35)</f>
        <v>341690.3</v>
      </c>
      <c r="G35" s="42">
        <f>SUM(G36,G37:G38,G42:G43)</f>
        <v>88102</v>
      </c>
      <c r="H35" s="42">
        <f t="shared" ref="H35:J35" si="0">SUM(H36,H37:H38,H42:H43)</f>
        <v>84072.799999999988</v>
      </c>
      <c r="I35" s="42">
        <f t="shared" si="0"/>
        <v>83449</v>
      </c>
      <c r="J35" s="42">
        <f t="shared" si="0"/>
        <v>86066.5</v>
      </c>
      <c r="K35" s="44"/>
      <c r="L35" s="45"/>
    </row>
    <row r="36" spans="1:12" x14ac:dyDescent="0.25">
      <c r="A36" s="46" t="s">
        <v>65</v>
      </c>
      <c r="B36" s="47">
        <f t="shared" ref="B36:B99" si="1">B35+1</f>
        <v>3</v>
      </c>
      <c r="C36" s="48">
        <v>1020</v>
      </c>
      <c r="D36" s="49">
        <v>0</v>
      </c>
      <c r="E36" s="49"/>
      <c r="F36" s="50">
        <f>SUM(G36:J36)</f>
        <v>0</v>
      </c>
      <c r="G36" s="51">
        <v>0</v>
      </c>
      <c r="H36" s="51">
        <v>0</v>
      </c>
      <c r="I36" s="51">
        <v>0</v>
      </c>
      <c r="J36" s="52">
        <v>0</v>
      </c>
      <c r="K36" s="53"/>
    </row>
    <row r="37" spans="1:12" x14ac:dyDescent="0.25">
      <c r="A37" s="46" t="s">
        <v>66</v>
      </c>
      <c r="B37" s="54">
        <f t="shared" si="1"/>
        <v>4</v>
      </c>
      <c r="C37" s="55">
        <v>1030</v>
      </c>
      <c r="D37" s="49">
        <v>227152.6</v>
      </c>
      <c r="E37" s="49">
        <v>273271.3</v>
      </c>
      <c r="F37" s="50">
        <f t="shared" ref="F37:F114" si="2">G37+H37+I37+J37</f>
        <v>274119.7</v>
      </c>
      <c r="G37" s="51">
        <v>68530</v>
      </c>
      <c r="H37" s="51">
        <v>68529.899999999994</v>
      </c>
      <c r="I37" s="51">
        <v>68529.8</v>
      </c>
      <c r="J37" s="52">
        <v>68530</v>
      </c>
      <c r="K37" s="56"/>
    </row>
    <row r="38" spans="1:12" x14ac:dyDescent="0.25">
      <c r="A38" s="57" t="s">
        <v>67</v>
      </c>
      <c r="B38" s="54">
        <f t="shared" si="1"/>
        <v>5</v>
      </c>
      <c r="C38" s="58">
        <v>1040</v>
      </c>
      <c r="D38" s="59">
        <v>20250.3</v>
      </c>
      <c r="E38" s="59">
        <v>18077.7</v>
      </c>
      <c r="F38" s="60">
        <f>SUM(G38:J38)</f>
        <v>19950.599999999999</v>
      </c>
      <c r="G38" s="61">
        <f>SUM(G39:G41)</f>
        <v>7667</v>
      </c>
      <c r="H38" s="61">
        <f t="shared" ref="H38:J38" si="3">SUM(H39:H41)</f>
        <v>3637.9</v>
      </c>
      <c r="I38" s="61">
        <f t="shared" si="3"/>
        <v>3014.2</v>
      </c>
      <c r="J38" s="62">
        <f t="shared" si="3"/>
        <v>5631.5</v>
      </c>
      <c r="K38" s="63"/>
    </row>
    <row r="39" spans="1:12" x14ac:dyDescent="0.25">
      <c r="A39" s="64" t="s">
        <v>68</v>
      </c>
      <c r="B39" s="54">
        <f t="shared" si="1"/>
        <v>6</v>
      </c>
      <c r="C39" s="65" t="s">
        <v>69</v>
      </c>
      <c r="D39" s="49">
        <v>16879.400000000001</v>
      </c>
      <c r="E39" s="49">
        <v>13750</v>
      </c>
      <c r="F39" s="50">
        <f t="shared" si="2"/>
        <v>13875</v>
      </c>
      <c r="G39" s="51">
        <v>6148.1</v>
      </c>
      <c r="H39" s="51">
        <v>2119</v>
      </c>
      <c r="I39" s="51">
        <v>1495.3</v>
      </c>
      <c r="J39" s="52">
        <v>4112.6000000000004</v>
      </c>
      <c r="K39" s="66"/>
    </row>
    <row r="40" spans="1:12" x14ac:dyDescent="0.25">
      <c r="A40" s="64" t="s">
        <v>70</v>
      </c>
      <c r="B40" s="54">
        <f t="shared" si="1"/>
        <v>7</v>
      </c>
      <c r="C40" s="65" t="s">
        <v>71</v>
      </c>
      <c r="D40" s="49">
        <v>77.7</v>
      </c>
      <c r="E40" s="49">
        <v>0</v>
      </c>
      <c r="F40" s="50">
        <f t="shared" si="2"/>
        <v>0</v>
      </c>
      <c r="G40" s="51">
        <f>G125</f>
        <v>0</v>
      </c>
      <c r="H40" s="51">
        <f t="shared" ref="H40:J40" si="4">H125</f>
        <v>0</v>
      </c>
      <c r="I40" s="51">
        <f t="shared" si="4"/>
        <v>0</v>
      </c>
      <c r="J40" s="52">
        <f t="shared" si="4"/>
        <v>0</v>
      </c>
      <c r="K40" s="66"/>
    </row>
    <row r="41" spans="1:12" x14ac:dyDescent="0.25">
      <c r="A41" s="64" t="s">
        <v>72</v>
      </c>
      <c r="B41" s="54">
        <f t="shared" si="1"/>
        <v>8</v>
      </c>
      <c r="C41" s="67" t="s">
        <v>73</v>
      </c>
      <c r="D41" s="68">
        <v>3293.2</v>
      </c>
      <c r="E41" s="69">
        <v>4327.7</v>
      </c>
      <c r="F41" s="70">
        <f>G41+H41+I41+J41</f>
        <v>6075.6</v>
      </c>
      <c r="G41" s="69">
        <v>1518.9</v>
      </c>
      <c r="H41" s="69">
        <v>1518.9</v>
      </c>
      <c r="I41" s="69">
        <v>1518.9</v>
      </c>
      <c r="J41" s="71">
        <v>1518.9</v>
      </c>
      <c r="K41" s="63"/>
    </row>
    <row r="42" spans="1:12" x14ac:dyDescent="0.25">
      <c r="A42" s="57" t="s">
        <v>74</v>
      </c>
      <c r="B42" s="54">
        <f t="shared" si="1"/>
        <v>9</v>
      </c>
      <c r="C42" s="55">
        <v>1050</v>
      </c>
      <c r="D42" s="59">
        <v>8923.4</v>
      </c>
      <c r="E42" s="59">
        <v>11048.9</v>
      </c>
      <c r="F42" s="50">
        <f t="shared" si="2"/>
        <v>10900</v>
      </c>
      <c r="G42" s="61">
        <v>2725</v>
      </c>
      <c r="H42" s="61">
        <v>2725</v>
      </c>
      <c r="I42" s="61">
        <v>2725</v>
      </c>
      <c r="J42" s="61">
        <v>2725</v>
      </c>
      <c r="K42" s="63"/>
    </row>
    <row r="43" spans="1:12" x14ac:dyDescent="0.25">
      <c r="A43" s="57" t="s">
        <v>75</v>
      </c>
      <c r="B43" s="54">
        <f t="shared" si="1"/>
        <v>10</v>
      </c>
      <c r="C43" s="55">
        <v>1060</v>
      </c>
      <c r="D43" s="59">
        <v>12742.8</v>
      </c>
      <c r="E43" s="59">
        <v>19874.900000000001</v>
      </c>
      <c r="F43" s="50">
        <f t="shared" si="2"/>
        <v>36720</v>
      </c>
      <c r="G43" s="59">
        <f>SUM(G44:G50)</f>
        <v>9180</v>
      </c>
      <c r="H43" s="59">
        <f t="shared" ref="H43:J43" si="5">SUM(H44:H50)</f>
        <v>9180</v>
      </c>
      <c r="I43" s="59">
        <f t="shared" si="5"/>
        <v>9180</v>
      </c>
      <c r="J43" s="72">
        <f t="shared" si="5"/>
        <v>9180</v>
      </c>
      <c r="K43" s="63"/>
    </row>
    <row r="44" spans="1:12" x14ac:dyDescent="0.25">
      <c r="A44" s="64" t="s">
        <v>76</v>
      </c>
      <c r="B44" s="54">
        <f t="shared" si="1"/>
        <v>11</v>
      </c>
      <c r="C44" s="65" t="s">
        <v>77</v>
      </c>
      <c r="D44" s="59">
        <v>240</v>
      </c>
      <c r="E44" s="59">
        <v>248.6</v>
      </c>
      <c r="F44" s="50">
        <f t="shared" si="2"/>
        <v>320</v>
      </c>
      <c r="G44" s="61">
        <v>80</v>
      </c>
      <c r="H44" s="61">
        <v>80</v>
      </c>
      <c r="I44" s="61">
        <v>80</v>
      </c>
      <c r="J44" s="62">
        <v>80</v>
      </c>
      <c r="K44" s="63"/>
    </row>
    <row r="45" spans="1:12" x14ac:dyDescent="0.25">
      <c r="A45" s="64" t="s">
        <v>78</v>
      </c>
      <c r="B45" s="54">
        <f t="shared" si="1"/>
        <v>12</v>
      </c>
      <c r="C45" s="65" t="s">
        <v>79</v>
      </c>
      <c r="D45" s="59">
        <v>0</v>
      </c>
      <c r="E45" s="59">
        <v>0</v>
      </c>
      <c r="F45" s="50">
        <f t="shared" si="2"/>
        <v>0</v>
      </c>
      <c r="G45" s="61"/>
      <c r="H45" s="61"/>
      <c r="I45" s="61"/>
      <c r="J45" s="62"/>
      <c r="K45" s="63"/>
    </row>
    <row r="46" spans="1:12" x14ac:dyDescent="0.25">
      <c r="A46" s="64" t="s">
        <v>80</v>
      </c>
      <c r="B46" s="54">
        <f t="shared" si="1"/>
        <v>13</v>
      </c>
      <c r="C46" s="65" t="s">
        <v>81</v>
      </c>
      <c r="D46" s="59">
        <v>9938.4</v>
      </c>
      <c r="E46" s="59">
        <v>16188.6</v>
      </c>
      <c r="F46" s="50">
        <f t="shared" si="2"/>
        <v>32000</v>
      </c>
      <c r="G46" s="61">
        <v>8000</v>
      </c>
      <c r="H46" s="61">
        <v>8000</v>
      </c>
      <c r="I46" s="61">
        <v>8000</v>
      </c>
      <c r="J46" s="62">
        <v>8000</v>
      </c>
      <c r="K46" s="56"/>
    </row>
    <row r="47" spans="1:12" ht="15.75" customHeight="1" x14ac:dyDescent="0.25">
      <c r="A47" s="73" t="s">
        <v>82</v>
      </c>
      <c r="B47" s="54">
        <f t="shared" si="1"/>
        <v>14</v>
      </c>
      <c r="C47" s="65" t="s">
        <v>83</v>
      </c>
      <c r="D47" s="59">
        <v>2502.8000000000002</v>
      </c>
      <c r="E47" s="59">
        <v>3429.1</v>
      </c>
      <c r="F47" s="50">
        <f t="shared" si="2"/>
        <v>4400</v>
      </c>
      <c r="G47" s="61">
        <v>1100</v>
      </c>
      <c r="H47" s="61">
        <v>1100</v>
      </c>
      <c r="I47" s="61">
        <v>1100</v>
      </c>
      <c r="J47" s="62">
        <v>1100</v>
      </c>
      <c r="K47" s="56"/>
    </row>
    <row r="48" spans="1:12" ht="15" customHeight="1" x14ac:dyDescent="0.25">
      <c r="A48" s="74" t="s">
        <v>84</v>
      </c>
      <c r="B48" s="54">
        <f t="shared" si="1"/>
        <v>15</v>
      </c>
      <c r="C48" s="75" t="s">
        <v>85</v>
      </c>
      <c r="D48" s="76">
        <v>61.6</v>
      </c>
      <c r="E48" s="76">
        <v>8.6</v>
      </c>
      <c r="F48" s="50">
        <f t="shared" si="2"/>
        <v>0</v>
      </c>
      <c r="G48" s="77">
        <v>0</v>
      </c>
      <c r="H48" s="77">
        <v>0</v>
      </c>
      <c r="I48" s="77">
        <v>0</v>
      </c>
      <c r="J48" s="78">
        <v>0</v>
      </c>
      <c r="K48" s="56"/>
    </row>
    <row r="49" spans="1:11" ht="43.5" customHeight="1" x14ac:dyDescent="0.25">
      <c r="A49" s="79" t="s">
        <v>86</v>
      </c>
      <c r="B49" s="54">
        <f t="shared" si="1"/>
        <v>16</v>
      </c>
      <c r="C49" s="67" t="s">
        <v>87</v>
      </c>
      <c r="D49" s="59"/>
      <c r="E49" s="59"/>
      <c r="F49" s="50">
        <f t="shared" si="2"/>
        <v>0</v>
      </c>
      <c r="G49" s="61"/>
      <c r="H49" s="61"/>
      <c r="I49" s="61"/>
      <c r="J49" s="62"/>
      <c r="K49" s="63"/>
    </row>
    <row r="50" spans="1:11" ht="32.25" customHeight="1" x14ac:dyDescent="0.25">
      <c r="A50" s="64" t="s">
        <v>88</v>
      </c>
      <c r="B50" s="80">
        <f t="shared" si="1"/>
        <v>17</v>
      </c>
      <c r="C50" s="65" t="s">
        <v>89</v>
      </c>
      <c r="D50" s="59"/>
      <c r="E50" s="59"/>
      <c r="F50" s="50">
        <f t="shared" si="2"/>
        <v>0</v>
      </c>
      <c r="G50" s="61"/>
      <c r="H50" s="61"/>
      <c r="I50" s="61"/>
      <c r="J50" s="62"/>
      <c r="K50" s="63"/>
    </row>
    <row r="51" spans="1:11" x14ac:dyDescent="0.25">
      <c r="A51" s="57" t="s">
        <v>90</v>
      </c>
      <c r="B51" s="54">
        <v>18</v>
      </c>
      <c r="C51" s="55">
        <v>1070</v>
      </c>
      <c r="D51" s="49">
        <v>132292.9</v>
      </c>
      <c r="E51" s="49">
        <v>174032.8</v>
      </c>
      <c r="F51" s="50">
        <v>161802.70000000001</v>
      </c>
      <c r="G51" s="49"/>
      <c r="H51" s="49"/>
      <c r="I51" s="49"/>
      <c r="J51" s="81"/>
      <c r="K51" s="66"/>
    </row>
    <row r="52" spans="1:11" ht="15.75" thickBot="1" x14ac:dyDescent="0.3">
      <c r="A52" s="46" t="s">
        <v>91</v>
      </c>
      <c r="B52" s="82">
        <v>19</v>
      </c>
      <c r="C52" s="83">
        <v>1080</v>
      </c>
      <c r="D52" s="84">
        <v>4492.1000000000004</v>
      </c>
      <c r="E52" s="84">
        <v>11338.5</v>
      </c>
      <c r="F52" s="85">
        <v>28390.9</v>
      </c>
      <c r="G52" s="84"/>
      <c r="H52" s="84"/>
      <c r="I52" s="84"/>
      <c r="J52" s="86"/>
      <c r="K52" s="87"/>
    </row>
    <row r="53" spans="1:11" ht="15.75" thickBot="1" x14ac:dyDescent="0.3">
      <c r="A53" s="88" t="s">
        <v>92</v>
      </c>
      <c r="B53" s="89">
        <v>20</v>
      </c>
      <c r="C53" s="35">
        <v>1100</v>
      </c>
      <c r="D53" s="37">
        <f>D54+D69+D96+D107</f>
        <v>220482.80000000002</v>
      </c>
      <c r="E53" s="37">
        <f>E54+E69+E96+E107</f>
        <v>317450.5</v>
      </c>
      <c r="F53" s="90">
        <f t="shared" si="2"/>
        <v>383006.79999999993</v>
      </c>
      <c r="G53" s="37">
        <f>SUM(G69,G54,G96,G107)</f>
        <v>93793.9</v>
      </c>
      <c r="H53" s="37">
        <f t="shared" ref="H53:J53" si="6">SUM(H69,H54,H96,H107)</f>
        <v>92374.199999999983</v>
      </c>
      <c r="I53" s="37">
        <f t="shared" si="6"/>
        <v>88521.099999999991</v>
      </c>
      <c r="J53" s="37">
        <f t="shared" si="6"/>
        <v>108317.6</v>
      </c>
      <c r="K53" s="38"/>
    </row>
    <row r="54" spans="1:11" ht="15.75" thickBot="1" x14ac:dyDescent="0.3">
      <c r="A54" s="91" t="s">
        <v>65</v>
      </c>
      <c r="B54" s="89">
        <f t="shared" si="1"/>
        <v>21</v>
      </c>
      <c r="C54" s="35">
        <v>1110</v>
      </c>
      <c r="D54" s="37">
        <f>SUM(D55:D65)</f>
        <v>0</v>
      </c>
      <c r="E54" s="37">
        <f>SUM(E55:E65)</f>
        <v>0</v>
      </c>
      <c r="F54" s="90">
        <f t="shared" ref="F54:J54" si="7">SUM(F55:F64)</f>
        <v>0</v>
      </c>
      <c r="G54" s="38">
        <f t="shared" si="7"/>
        <v>0</v>
      </c>
      <c r="H54" s="37">
        <f t="shared" si="7"/>
        <v>0</v>
      </c>
      <c r="I54" s="37">
        <f t="shared" si="7"/>
        <v>0</v>
      </c>
      <c r="J54" s="37">
        <f t="shared" si="7"/>
        <v>0</v>
      </c>
      <c r="K54" s="37"/>
    </row>
    <row r="55" spans="1:11" x14ac:dyDescent="0.25">
      <c r="A55" s="46" t="s">
        <v>93</v>
      </c>
      <c r="B55" s="92">
        <f t="shared" si="1"/>
        <v>22</v>
      </c>
      <c r="C55" s="93" t="s">
        <v>94</v>
      </c>
      <c r="D55" s="49"/>
      <c r="E55" s="94"/>
      <c r="F55" s="95">
        <f t="shared" si="2"/>
        <v>0</v>
      </c>
      <c r="G55" s="49"/>
      <c r="H55" s="49"/>
      <c r="I55" s="49"/>
      <c r="J55" s="49"/>
      <c r="K55" s="96"/>
    </row>
    <row r="56" spans="1:11" x14ac:dyDescent="0.25">
      <c r="A56" s="57" t="s">
        <v>95</v>
      </c>
      <c r="B56" s="97">
        <f t="shared" si="1"/>
        <v>23</v>
      </c>
      <c r="C56" s="93" t="s">
        <v>96</v>
      </c>
      <c r="D56" s="59"/>
      <c r="E56" s="98"/>
      <c r="F56" s="99">
        <f>SUM(G56:J56)</f>
        <v>0</v>
      </c>
      <c r="G56" s="49"/>
      <c r="H56" s="49"/>
      <c r="I56" s="49"/>
      <c r="J56" s="49"/>
      <c r="K56" s="100"/>
    </row>
    <row r="57" spans="1:11" x14ac:dyDescent="0.25">
      <c r="A57" s="57" t="s">
        <v>97</v>
      </c>
      <c r="B57" s="97">
        <f t="shared" si="1"/>
        <v>24</v>
      </c>
      <c r="C57" s="93" t="s">
        <v>98</v>
      </c>
      <c r="D57" s="59"/>
      <c r="E57" s="98"/>
      <c r="F57" s="99">
        <f t="shared" si="2"/>
        <v>0</v>
      </c>
      <c r="G57" s="59"/>
      <c r="H57" s="59"/>
      <c r="I57" s="59"/>
      <c r="J57" s="59"/>
      <c r="K57" s="100"/>
    </row>
    <row r="58" spans="1:11" x14ac:dyDescent="0.25">
      <c r="A58" s="57" t="s">
        <v>99</v>
      </c>
      <c r="B58" s="97">
        <f t="shared" si="1"/>
        <v>25</v>
      </c>
      <c r="C58" s="93" t="s">
        <v>100</v>
      </c>
      <c r="D58" s="59"/>
      <c r="E58" s="98"/>
      <c r="F58" s="99">
        <f t="shared" si="2"/>
        <v>0</v>
      </c>
      <c r="G58" s="59"/>
      <c r="H58" s="59"/>
      <c r="I58" s="59"/>
      <c r="J58" s="59"/>
      <c r="K58" s="100"/>
    </row>
    <row r="59" spans="1:11" x14ac:dyDescent="0.25">
      <c r="A59" s="57" t="s">
        <v>101</v>
      </c>
      <c r="B59" s="97">
        <f t="shared" si="1"/>
        <v>26</v>
      </c>
      <c r="C59" s="93" t="s">
        <v>102</v>
      </c>
      <c r="D59" s="60"/>
      <c r="E59" s="72"/>
      <c r="F59" s="99">
        <f t="shared" si="2"/>
        <v>0</v>
      </c>
      <c r="G59" s="59"/>
      <c r="H59" s="59"/>
      <c r="I59" s="59"/>
      <c r="J59" s="59"/>
      <c r="K59" s="100"/>
    </row>
    <row r="60" spans="1:11" x14ac:dyDescent="0.25">
      <c r="A60" s="57" t="s">
        <v>103</v>
      </c>
      <c r="B60" s="97">
        <f t="shared" si="1"/>
        <v>27</v>
      </c>
      <c r="C60" s="93" t="s">
        <v>104</v>
      </c>
      <c r="D60" s="60"/>
      <c r="E60" s="72"/>
      <c r="F60" s="99">
        <f t="shared" si="2"/>
        <v>0</v>
      </c>
      <c r="G60" s="59"/>
      <c r="H60" s="59"/>
      <c r="I60" s="59"/>
      <c r="J60" s="59"/>
      <c r="K60" s="100"/>
    </row>
    <row r="61" spans="1:11" x14ac:dyDescent="0.25">
      <c r="A61" s="57" t="s">
        <v>105</v>
      </c>
      <c r="B61" s="97">
        <f t="shared" si="1"/>
        <v>28</v>
      </c>
      <c r="C61" s="93" t="s">
        <v>106</v>
      </c>
      <c r="D61" s="60"/>
      <c r="E61" s="98"/>
      <c r="F61" s="99">
        <f t="shared" si="2"/>
        <v>0</v>
      </c>
      <c r="G61" s="59"/>
      <c r="H61" s="59"/>
      <c r="I61" s="59"/>
      <c r="J61" s="59"/>
      <c r="K61" s="100"/>
    </row>
    <row r="62" spans="1:11" x14ac:dyDescent="0.25">
      <c r="A62" s="57" t="s">
        <v>107</v>
      </c>
      <c r="B62" s="97">
        <f t="shared" si="1"/>
        <v>29</v>
      </c>
      <c r="C62" s="93" t="s">
        <v>108</v>
      </c>
      <c r="D62" s="60"/>
      <c r="E62" s="98"/>
      <c r="F62" s="99">
        <f t="shared" si="2"/>
        <v>0</v>
      </c>
      <c r="G62" s="59"/>
      <c r="H62" s="59"/>
      <c r="I62" s="59"/>
      <c r="J62" s="59"/>
      <c r="K62" s="100"/>
    </row>
    <row r="63" spans="1:11" x14ac:dyDescent="0.25">
      <c r="A63" s="57" t="s">
        <v>109</v>
      </c>
      <c r="B63" s="97">
        <f t="shared" si="1"/>
        <v>30</v>
      </c>
      <c r="C63" s="93" t="s">
        <v>110</v>
      </c>
      <c r="D63" s="60"/>
      <c r="E63" s="98"/>
      <c r="F63" s="99">
        <f t="shared" si="2"/>
        <v>0</v>
      </c>
      <c r="G63" s="59"/>
      <c r="H63" s="59"/>
      <c r="I63" s="59"/>
      <c r="J63" s="59"/>
      <c r="K63" s="100"/>
    </row>
    <row r="64" spans="1:11" x14ac:dyDescent="0.25">
      <c r="A64" s="57" t="s">
        <v>111</v>
      </c>
      <c r="B64" s="97">
        <f t="shared" si="1"/>
        <v>31</v>
      </c>
      <c r="C64" s="93" t="s">
        <v>112</v>
      </c>
      <c r="D64" s="60"/>
      <c r="E64" s="98"/>
      <c r="F64" s="99">
        <f t="shared" si="2"/>
        <v>0</v>
      </c>
      <c r="G64" s="59"/>
      <c r="H64" s="59"/>
      <c r="I64" s="59"/>
      <c r="J64" s="59"/>
      <c r="K64" s="100"/>
    </row>
    <row r="65" spans="1:12" x14ac:dyDescent="0.25">
      <c r="A65" s="57" t="s">
        <v>113</v>
      </c>
      <c r="B65" s="97">
        <v>32</v>
      </c>
      <c r="C65" s="93" t="s">
        <v>114</v>
      </c>
      <c r="D65" s="60"/>
      <c r="E65" s="98"/>
      <c r="F65" s="99"/>
      <c r="G65" s="59"/>
      <c r="H65" s="59"/>
      <c r="I65" s="59"/>
      <c r="J65" s="59"/>
      <c r="K65" s="100"/>
    </row>
    <row r="66" spans="1:12" x14ac:dyDescent="0.25">
      <c r="A66" s="101" t="s">
        <v>115</v>
      </c>
      <c r="B66" s="97">
        <v>33</v>
      </c>
      <c r="C66" s="102" t="s">
        <v>116</v>
      </c>
      <c r="D66" s="50"/>
      <c r="E66" s="49"/>
      <c r="F66" s="103">
        <f t="shared" ref="F66:F68" si="8">G66+H66+I66+J66</f>
        <v>0</v>
      </c>
      <c r="G66" s="51"/>
      <c r="H66" s="49"/>
      <c r="I66" s="49"/>
      <c r="J66" s="49"/>
      <c r="K66" s="96"/>
    </row>
    <row r="67" spans="1:12" x14ac:dyDescent="0.25">
      <c r="A67" s="79" t="s">
        <v>117</v>
      </c>
      <c r="B67" s="97">
        <v>34</v>
      </c>
      <c r="C67" s="104" t="s">
        <v>118</v>
      </c>
      <c r="D67" s="60"/>
      <c r="E67" s="59"/>
      <c r="F67" s="99">
        <f t="shared" si="8"/>
        <v>0</v>
      </c>
      <c r="G67" s="61"/>
      <c r="H67" s="59"/>
      <c r="I67" s="59"/>
      <c r="J67" s="59"/>
      <c r="K67" s="100"/>
    </row>
    <row r="68" spans="1:12" ht="15.75" thickBot="1" x14ac:dyDescent="0.3">
      <c r="A68" s="79" t="s">
        <v>119</v>
      </c>
      <c r="B68" s="105">
        <v>35</v>
      </c>
      <c r="C68" s="104" t="s">
        <v>120</v>
      </c>
      <c r="D68" s="60"/>
      <c r="E68" s="59"/>
      <c r="F68" s="99">
        <f t="shared" si="8"/>
        <v>0</v>
      </c>
      <c r="G68" s="61"/>
      <c r="H68" s="59"/>
      <c r="I68" s="59"/>
      <c r="J68" s="59"/>
      <c r="K68" s="100"/>
    </row>
    <row r="69" spans="1:12" ht="15.75" thickBot="1" x14ac:dyDescent="0.3">
      <c r="A69" s="88" t="s">
        <v>121</v>
      </c>
      <c r="B69" s="89">
        <v>36</v>
      </c>
      <c r="C69" s="35">
        <v>1120</v>
      </c>
      <c r="D69" s="37">
        <f>SUM(D70:D72,D78:D80,D91:D95)</f>
        <v>185412.7</v>
      </c>
      <c r="E69" s="37">
        <f>SUM(E70:E72,E78:E80,E91:E95)</f>
        <v>285501.40000000002</v>
      </c>
      <c r="F69" s="90">
        <f t="shared" si="2"/>
        <v>348957.3</v>
      </c>
      <c r="G69" s="106">
        <f>SUM(G70:G72,G78,G79,G80,G91:G95)</f>
        <v>82602.899999999994</v>
      </c>
      <c r="H69" s="106">
        <f t="shared" ref="H69:J69" si="9">SUM(H70:H72,H78,H79,H80,H91:H95)</f>
        <v>85211.9</v>
      </c>
      <c r="I69" s="106">
        <f t="shared" si="9"/>
        <v>81981.899999999994</v>
      </c>
      <c r="J69" s="106">
        <f t="shared" si="9"/>
        <v>99160.6</v>
      </c>
      <c r="K69" s="37"/>
    </row>
    <row r="70" spans="1:12" x14ac:dyDescent="0.25">
      <c r="A70" s="46" t="s">
        <v>93</v>
      </c>
      <c r="B70" s="47">
        <f t="shared" si="1"/>
        <v>37</v>
      </c>
      <c r="C70" s="48" t="s">
        <v>122</v>
      </c>
      <c r="D70" s="49">
        <v>135630.39999999999</v>
      </c>
      <c r="E70" s="94">
        <v>165734.5</v>
      </c>
      <c r="F70" s="95">
        <f t="shared" si="2"/>
        <v>189288.09999999998</v>
      </c>
      <c r="G70" s="49">
        <v>46701.7</v>
      </c>
      <c r="H70" s="49">
        <v>47528.800000000003</v>
      </c>
      <c r="I70" s="49">
        <v>47528.800000000003</v>
      </c>
      <c r="J70" s="49">
        <v>47528.800000000003</v>
      </c>
      <c r="K70" s="96"/>
      <c r="L70" s="45"/>
    </row>
    <row r="71" spans="1:12" x14ac:dyDescent="0.25">
      <c r="A71" s="57" t="s">
        <v>95</v>
      </c>
      <c r="B71" s="54">
        <f t="shared" si="1"/>
        <v>38</v>
      </c>
      <c r="C71" s="55" t="s">
        <v>123</v>
      </c>
      <c r="D71" s="59">
        <v>28997.200000000001</v>
      </c>
      <c r="E71" s="98">
        <v>36308.1</v>
      </c>
      <c r="F71" s="99">
        <f t="shared" si="2"/>
        <v>41642.9</v>
      </c>
      <c r="G71" s="49">
        <v>10274.299999999999</v>
      </c>
      <c r="H71" s="49">
        <v>10456.200000000001</v>
      </c>
      <c r="I71" s="49">
        <v>10456.200000000001</v>
      </c>
      <c r="J71" s="49">
        <v>10456.200000000001</v>
      </c>
      <c r="K71" s="100"/>
    </row>
    <row r="72" spans="1:12" x14ac:dyDescent="0.25">
      <c r="A72" s="57" t="s">
        <v>97</v>
      </c>
      <c r="B72" s="54">
        <f t="shared" si="1"/>
        <v>39</v>
      </c>
      <c r="C72" s="55" t="s">
        <v>124</v>
      </c>
      <c r="D72" s="59">
        <v>2399.5</v>
      </c>
      <c r="E72" s="59">
        <v>8253.5</v>
      </c>
      <c r="F72" s="99">
        <f t="shared" si="2"/>
        <v>1365</v>
      </c>
      <c r="G72" s="49">
        <f>SUM(G73:G77)</f>
        <v>341</v>
      </c>
      <c r="H72" s="49">
        <f t="shared" ref="H72:J72" si="10">SUM(H73:H77)</f>
        <v>341</v>
      </c>
      <c r="I72" s="49">
        <f t="shared" si="10"/>
        <v>341</v>
      </c>
      <c r="J72" s="49">
        <f t="shared" si="10"/>
        <v>342</v>
      </c>
      <c r="K72" s="100"/>
    </row>
    <row r="73" spans="1:12" x14ac:dyDescent="0.25">
      <c r="A73" s="79" t="s">
        <v>125</v>
      </c>
      <c r="B73" s="54">
        <f t="shared" si="1"/>
        <v>40</v>
      </c>
      <c r="C73" s="107" t="s">
        <v>126</v>
      </c>
      <c r="D73" s="59">
        <v>521.70000000000005</v>
      </c>
      <c r="E73" s="98">
        <v>1319.2</v>
      </c>
      <c r="F73" s="108">
        <f t="shared" si="2"/>
        <v>0</v>
      </c>
      <c r="G73" s="49">
        <v>0</v>
      </c>
      <c r="H73" s="49">
        <v>0</v>
      </c>
      <c r="I73" s="49">
        <v>0</v>
      </c>
      <c r="J73" s="49">
        <v>0</v>
      </c>
      <c r="K73" s="100"/>
    </row>
    <row r="74" spans="1:12" x14ac:dyDescent="0.25">
      <c r="A74" s="79" t="s">
        <v>127</v>
      </c>
      <c r="B74" s="54">
        <f t="shared" si="1"/>
        <v>41</v>
      </c>
      <c r="C74" s="107" t="s">
        <v>128</v>
      </c>
      <c r="D74" s="59">
        <v>1314.7</v>
      </c>
      <c r="E74" s="98">
        <v>2686.4</v>
      </c>
      <c r="F74" s="108">
        <f t="shared" si="2"/>
        <v>1065</v>
      </c>
      <c r="G74" s="49">
        <v>266</v>
      </c>
      <c r="H74" s="49">
        <v>266</v>
      </c>
      <c r="I74" s="49">
        <v>266</v>
      </c>
      <c r="J74" s="49">
        <v>267</v>
      </c>
      <c r="K74" s="100"/>
    </row>
    <row r="75" spans="1:12" x14ac:dyDescent="0.25">
      <c r="A75" s="79" t="s">
        <v>129</v>
      </c>
      <c r="B75" s="54">
        <f t="shared" si="1"/>
        <v>42</v>
      </c>
      <c r="C75" s="107" t="s">
        <v>130</v>
      </c>
      <c r="D75" s="59">
        <v>219.5</v>
      </c>
      <c r="E75" s="98">
        <v>145</v>
      </c>
      <c r="F75" s="108">
        <f t="shared" si="2"/>
        <v>300</v>
      </c>
      <c r="G75" s="49">
        <v>75</v>
      </c>
      <c r="H75" s="49">
        <v>75</v>
      </c>
      <c r="I75" s="49">
        <v>75</v>
      </c>
      <c r="J75" s="49">
        <v>75</v>
      </c>
      <c r="K75" s="100"/>
    </row>
    <row r="76" spans="1:12" x14ac:dyDescent="0.25">
      <c r="A76" s="79" t="s">
        <v>131</v>
      </c>
      <c r="B76" s="54">
        <f t="shared" si="1"/>
        <v>43</v>
      </c>
      <c r="C76" s="107" t="s">
        <v>132</v>
      </c>
      <c r="D76" s="59">
        <v>111.6</v>
      </c>
      <c r="E76" s="98">
        <v>54.5</v>
      </c>
      <c r="F76" s="108">
        <f t="shared" si="2"/>
        <v>0</v>
      </c>
      <c r="G76" s="49">
        <v>0</v>
      </c>
      <c r="H76" s="49">
        <v>0</v>
      </c>
      <c r="I76" s="49">
        <v>0</v>
      </c>
      <c r="J76" s="49">
        <v>0</v>
      </c>
      <c r="K76" s="100"/>
    </row>
    <row r="77" spans="1:12" x14ac:dyDescent="0.25">
      <c r="A77" s="79" t="s">
        <v>133</v>
      </c>
      <c r="B77" s="54">
        <f t="shared" si="1"/>
        <v>44</v>
      </c>
      <c r="C77" s="107" t="s">
        <v>134</v>
      </c>
      <c r="D77" s="59">
        <v>232</v>
      </c>
      <c r="E77" s="98">
        <v>4048.4</v>
      </c>
      <c r="F77" s="108">
        <f t="shared" si="2"/>
        <v>0</v>
      </c>
      <c r="G77" s="49">
        <v>0</v>
      </c>
      <c r="H77" s="49">
        <v>0</v>
      </c>
      <c r="I77" s="49">
        <v>0</v>
      </c>
      <c r="J77" s="49">
        <v>0</v>
      </c>
      <c r="K77" s="100"/>
    </row>
    <row r="78" spans="1:12" x14ac:dyDescent="0.25">
      <c r="A78" s="57" t="s">
        <v>99</v>
      </c>
      <c r="B78" s="54">
        <f t="shared" si="1"/>
        <v>45</v>
      </c>
      <c r="C78" s="55" t="s">
        <v>135</v>
      </c>
      <c r="D78" s="59">
        <v>854.4</v>
      </c>
      <c r="E78" s="98">
        <v>1975.5</v>
      </c>
      <c r="F78" s="99">
        <f t="shared" si="2"/>
        <v>4357.7</v>
      </c>
      <c r="G78" s="49">
        <v>1094</v>
      </c>
      <c r="H78" s="49">
        <v>1094</v>
      </c>
      <c r="I78" s="49">
        <v>1094</v>
      </c>
      <c r="J78" s="49">
        <v>1075.7</v>
      </c>
      <c r="K78" s="100"/>
    </row>
    <row r="79" spans="1:12" x14ac:dyDescent="0.25">
      <c r="A79" s="57" t="s">
        <v>101</v>
      </c>
      <c r="B79" s="54">
        <f t="shared" si="1"/>
        <v>46</v>
      </c>
      <c r="C79" s="55" t="s">
        <v>136</v>
      </c>
      <c r="D79" s="60"/>
      <c r="E79" s="72"/>
      <c r="F79" s="99">
        <f t="shared" si="2"/>
        <v>0</v>
      </c>
      <c r="G79" s="49">
        <v>0</v>
      </c>
      <c r="H79" s="49">
        <v>0</v>
      </c>
      <c r="I79" s="49">
        <v>0</v>
      </c>
      <c r="J79" s="49">
        <v>0</v>
      </c>
      <c r="K79" s="100"/>
    </row>
    <row r="80" spans="1:12" x14ac:dyDescent="0.25">
      <c r="A80" s="57" t="s">
        <v>103</v>
      </c>
      <c r="B80" s="54">
        <f t="shared" si="1"/>
        <v>47</v>
      </c>
      <c r="C80" s="55" t="s">
        <v>137</v>
      </c>
      <c r="D80" s="60">
        <v>1197.7</v>
      </c>
      <c r="E80" s="60">
        <v>3590.6</v>
      </c>
      <c r="F80" s="99">
        <f t="shared" si="2"/>
        <v>2718.6</v>
      </c>
      <c r="G80" s="49">
        <f>SUM(G81:G90)</f>
        <v>641.9</v>
      </c>
      <c r="H80" s="49">
        <f t="shared" ref="H80:J80" si="11">SUM(H81:H90)</f>
        <v>691.9</v>
      </c>
      <c r="I80" s="49">
        <f t="shared" si="11"/>
        <v>691.9</v>
      </c>
      <c r="J80" s="49">
        <f t="shared" si="11"/>
        <v>692.9</v>
      </c>
      <c r="K80" s="100"/>
    </row>
    <row r="81" spans="1:11" x14ac:dyDescent="0.25">
      <c r="A81" s="79" t="s">
        <v>138</v>
      </c>
      <c r="B81" s="54">
        <f t="shared" si="1"/>
        <v>48</v>
      </c>
      <c r="C81" s="97" t="s">
        <v>139</v>
      </c>
      <c r="D81" s="60"/>
      <c r="E81" s="72">
        <v>50.8</v>
      </c>
      <c r="F81" s="99">
        <f t="shared" si="2"/>
        <v>0</v>
      </c>
      <c r="G81" s="59">
        <v>0</v>
      </c>
      <c r="H81" s="59">
        <v>0</v>
      </c>
      <c r="I81" s="59">
        <v>0</v>
      </c>
      <c r="J81" s="59">
        <v>0</v>
      </c>
      <c r="K81" s="100"/>
    </row>
    <row r="82" spans="1:11" x14ac:dyDescent="0.25">
      <c r="A82" s="79" t="s">
        <v>140</v>
      </c>
      <c r="B82" s="54">
        <f t="shared" si="1"/>
        <v>49</v>
      </c>
      <c r="C82" s="97" t="s">
        <v>141</v>
      </c>
      <c r="D82" s="60">
        <v>0</v>
      </c>
      <c r="E82" s="72">
        <v>50</v>
      </c>
      <c r="F82" s="99">
        <f t="shared" si="2"/>
        <v>0</v>
      </c>
      <c r="G82" s="59">
        <v>0</v>
      </c>
      <c r="H82" s="59">
        <v>0</v>
      </c>
      <c r="I82" s="59">
        <v>0</v>
      </c>
      <c r="J82" s="59">
        <v>0</v>
      </c>
      <c r="K82" s="100"/>
    </row>
    <row r="83" spans="1:11" x14ac:dyDescent="0.25">
      <c r="A83" s="79" t="s">
        <v>142</v>
      </c>
      <c r="B83" s="54">
        <f t="shared" si="1"/>
        <v>50</v>
      </c>
      <c r="C83" s="107" t="s">
        <v>143</v>
      </c>
      <c r="D83" s="60">
        <v>165.1</v>
      </c>
      <c r="E83" s="72">
        <v>228.7</v>
      </c>
      <c r="F83" s="99">
        <f t="shared" si="2"/>
        <v>350</v>
      </c>
      <c r="G83" s="49">
        <v>87.5</v>
      </c>
      <c r="H83" s="49">
        <v>87.5</v>
      </c>
      <c r="I83" s="49">
        <v>87.5</v>
      </c>
      <c r="J83" s="49">
        <v>87.5</v>
      </c>
      <c r="K83" s="100"/>
    </row>
    <row r="84" spans="1:11" x14ac:dyDescent="0.25">
      <c r="A84" s="79" t="s">
        <v>144</v>
      </c>
      <c r="B84" s="54">
        <f t="shared" si="1"/>
        <v>51</v>
      </c>
      <c r="C84" s="107" t="s">
        <v>145</v>
      </c>
      <c r="D84" s="60">
        <v>270.60000000000002</v>
      </c>
      <c r="E84" s="72">
        <v>2232.1</v>
      </c>
      <c r="F84" s="99">
        <f t="shared" si="2"/>
        <v>1550</v>
      </c>
      <c r="G84" s="49">
        <v>350</v>
      </c>
      <c r="H84" s="49">
        <v>400</v>
      </c>
      <c r="I84" s="49">
        <v>400</v>
      </c>
      <c r="J84" s="49">
        <v>400</v>
      </c>
      <c r="K84" s="100"/>
    </row>
    <row r="85" spans="1:11" x14ac:dyDescent="0.25">
      <c r="A85" s="79" t="s">
        <v>146</v>
      </c>
      <c r="B85" s="54">
        <f t="shared" si="1"/>
        <v>52</v>
      </c>
      <c r="C85" s="107" t="s">
        <v>147</v>
      </c>
      <c r="D85" s="60"/>
      <c r="E85" s="72">
        <v>33.200000000000003</v>
      </c>
      <c r="F85" s="99">
        <f t="shared" si="2"/>
        <v>53.6</v>
      </c>
      <c r="G85" s="49">
        <v>13.4</v>
      </c>
      <c r="H85" s="49">
        <v>13.4</v>
      </c>
      <c r="I85" s="49">
        <v>13.4</v>
      </c>
      <c r="J85" s="49">
        <v>13.4</v>
      </c>
      <c r="K85" s="100"/>
    </row>
    <row r="86" spans="1:11" x14ac:dyDescent="0.25">
      <c r="A86" s="79" t="s">
        <v>148</v>
      </c>
      <c r="B86" s="54">
        <f t="shared" si="1"/>
        <v>53</v>
      </c>
      <c r="C86" s="97" t="s">
        <v>149</v>
      </c>
      <c r="D86" s="109">
        <v>471.2</v>
      </c>
      <c r="E86" s="110">
        <v>403.4</v>
      </c>
      <c r="F86" s="99">
        <f t="shared" si="2"/>
        <v>675</v>
      </c>
      <c r="G86" s="61">
        <v>168</v>
      </c>
      <c r="H86" s="59">
        <v>168</v>
      </c>
      <c r="I86" s="59">
        <v>169</v>
      </c>
      <c r="J86" s="59">
        <v>170</v>
      </c>
      <c r="K86" s="100"/>
    </row>
    <row r="87" spans="1:11" x14ac:dyDescent="0.25">
      <c r="A87" s="79" t="s">
        <v>150</v>
      </c>
      <c r="B87" s="54">
        <f t="shared" si="1"/>
        <v>54</v>
      </c>
      <c r="C87" s="107" t="s">
        <v>151</v>
      </c>
      <c r="D87" s="60">
        <v>6.1</v>
      </c>
      <c r="E87" s="110">
        <v>24</v>
      </c>
      <c r="F87" s="99">
        <f t="shared" si="2"/>
        <v>50</v>
      </c>
      <c r="G87" s="49">
        <v>13</v>
      </c>
      <c r="H87" s="49">
        <v>13</v>
      </c>
      <c r="I87" s="49">
        <v>12</v>
      </c>
      <c r="J87" s="49">
        <v>12</v>
      </c>
      <c r="K87" s="100"/>
    </row>
    <row r="88" spans="1:11" x14ac:dyDescent="0.25">
      <c r="A88" s="79" t="s">
        <v>152</v>
      </c>
      <c r="B88" s="54">
        <f t="shared" si="1"/>
        <v>55</v>
      </c>
      <c r="C88" s="107" t="s">
        <v>153</v>
      </c>
      <c r="D88" s="60">
        <v>11</v>
      </c>
      <c r="E88" s="110">
        <v>30</v>
      </c>
      <c r="F88" s="99">
        <f t="shared" si="2"/>
        <v>40</v>
      </c>
      <c r="G88" s="49">
        <v>10</v>
      </c>
      <c r="H88" s="49">
        <v>10</v>
      </c>
      <c r="I88" s="49">
        <v>10</v>
      </c>
      <c r="J88" s="49">
        <v>10</v>
      </c>
      <c r="K88" s="100"/>
    </row>
    <row r="89" spans="1:11" x14ac:dyDescent="0.25">
      <c r="A89" s="79" t="s">
        <v>154</v>
      </c>
      <c r="B89" s="54">
        <f t="shared" si="1"/>
        <v>56</v>
      </c>
      <c r="C89" s="107" t="s">
        <v>155</v>
      </c>
      <c r="D89" s="60">
        <v>120.3</v>
      </c>
      <c r="E89" s="110">
        <v>97.8</v>
      </c>
      <c r="F89" s="99">
        <f t="shared" si="2"/>
        <v>0</v>
      </c>
      <c r="G89" s="49">
        <v>0</v>
      </c>
      <c r="H89" s="49">
        <v>0</v>
      </c>
      <c r="I89" s="49">
        <v>0</v>
      </c>
      <c r="J89" s="49">
        <v>0</v>
      </c>
      <c r="K89" s="100"/>
    </row>
    <row r="90" spans="1:11" x14ac:dyDescent="0.25">
      <c r="A90" s="79" t="s">
        <v>133</v>
      </c>
      <c r="B90" s="54">
        <f t="shared" si="1"/>
        <v>57</v>
      </c>
      <c r="C90" s="107" t="s">
        <v>156</v>
      </c>
      <c r="D90" s="109">
        <v>153.4</v>
      </c>
      <c r="E90" s="110">
        <v>440.6</v>
      </c>
      <c r="F90" s="99">
        <f t="shared" si="2"/>
        <v>0</v>
      </c>
      <c r="G90" s="49">
        <v>0</v>
      </c>
      <c r="H90" s="49">
        <v>0</v>
      </c>
      <c r="I90" s="49">
        <v>0</v>
      </c>
      <c r="J90" s="49">
        <v>0</v>
      </c>
      <c r="K90" s="100"/>
    </row>
    <row r="91" spans="1:11" x14ac:dyDescent="0.25">
      <c r="A91" s="57" t="s">
        <v>105</v>
      </c>
      <c r="B91" s="54">
        <f t="shared" si="1"/>
        <v>58</v>
      </c>
      <c r="C91" s="55" t="s">
        <v>157</v>
      </c>
      <c r="D91" s="60"/>
      <c r="E91" s="111">
        <v>0</v>
      </c>
      <c r="F91" s="99">
        <f t="shared" si="2"/>
        <v>0</v>
      </c>
      <c r="G91" s="49">
        <v>0</v>
      </c>
      <c r="H91" s="49">
        <v>0</v>
      </c>
      <c r="I91" s="49">
        <v>0</v>
      </c>
      <c r="J91" s="49">
        <v>0</v>
      </c>
      <c r="K91" s="100"/>
    </row>
    <row r="92" spans="1:11" x14ac:dyDescent="0.25">
      <c r="A92" s="57" t="s">
        <v>107</v>
      </c>
      <c r="B92" s="54">
        <f t="shared" si="1"/>
        <v>59</v>
      </c>
      <c r="C92" s="55" t="s">
        <v>158</v>
      </c>
      <c r="D92" s="60"/>
      <c r="E92" s="111"/>
      <c r="F92" s="99">
        <f t="shared" si="2"/>
        <v>0</v>
      </c>
      <c r="G92" s="49">
        <v>0</v>
      </c>
      <c r="H92" s="49">
        <v>0</v>
      </c>
      <c r="I92" s="49">
        <v>0</v>
      </c>
      <c r="J92" s="49">
        <v>0</v>
      </c>
      <c r="K92" s="100"/>
    </row>
    <row r="93" spans="1:11" x14ac:dyDescent="0.25">
      <c r="A93" s="57" t="s">
        <v>109</v>
      </c>
      <c r="B93" s="54">
        <f t="shared" si="1"/>
        <v>60</v>
      </c>
      <c r="C93" s="55" t="s">
        <v>159</v>
      </c>
      <c r="D93" s="60"/>
      <c r="E93" s="111"/>
      <c r="F93" s="99">
        <f t="shared" si="2"/>
        <v>0</v>
      </c>
      <c r="G93" s="49">
        <v>0</v>
      </c>
      <c r="H93" s="49">
        <v>0</v>
      </c>
      <c r="I93" s="49">
        <v>0</v>
      </c>
      <c r="J93" s="49">
        <v>0</v>
      </c>
      <c r="K93" s="100"/>
    </row>
    <row r="94" spans="1:11" x14ac:dyDescent="0.25">
      <c r="A94" s="57" t="s">
        <v>111</v>
      </c>
      <c r="B94" s="54">
        <f t="shared" si="1"/>
        <v>61</v>
      </c>
      <c r="C94" s="55" t="s">
        <v>160</v>
      </c>
      <c r="D94" s="60"/>
      <c r="E94" s="98"/>
      <c r="F94" s="99">
        <f t="shared" si="2"/>
        <v>0</v>
      </c>
      <c r="G94" s="49">
        <v>0</v>
      </c>
      <c r="H94" s="49">
        <v>0</v>
      </c>
      <c r="I94" s="49">
        <v>0</v>
      </c>
      <c r="J94" s="49">
        <v>0</v>
      </c>
      <c r="K94" s="100"/>
    </row>
    <row r="95" spans="1:11" ht="15.75" thickBot="1" x14ac:dyDescent="0.3">
      <c r="A95" s="57" t="s">
        <v>161</v>
      </c>
      <c r="B95" s="54">
        <f t="shared" si="1"/>
        <v>62</v>
      </c>
      <c r="C95" s="112" t="s">
        <v>162</v>
      </c>
      <c r="D95" s="60">
        <v>16333.5</v>
      </c>
      <c r="E95" s="98">
        <v>69639.199999999997</v>
      </c>
      <c r="F95" s="99">
        <f>G95+H95+I95+J95</f>
        <v>109585</v>
      </c>
      <c r="G95" s="49">
        <v>23550</v>
      </c>
      <c r="H95" s="49">
        <v>25100</v>
      </c>
      <c r="I95" s="49">
        <v>21870</v>
      </c>
      <c r="J95" s="49">
        <v>39065</v>
      </c>
      <c r="K95" s="100"/>
    </row>
    <row r="96" spans="1:11" ht="15.75" thickBot="1" x14ac:dyDescent="0.3">
      <c r="A96" s="88" t="s">
        <v>163</v>
      </c>
      <c r="B96" s="89">
        <f>B95+1</f>
        <v>63</v>
      </c>
      <c r="C96" s="35">
        <v>1130</v>
      </c>
      <c r="D96" s="37">
        <f>SUM(D97:D106)</f>
        <v>5896.4</v>
      </c>
      <c r="E96" s="37">
        <f>SUM(E97:E106)</f>
        <v>2822.4999999999995</v>
      </c>
      <c r="F96" s="90">
        <f t="shared" si="2"/>
        <v>3198.9</v>
      </c>
      <c r="G96" s="38">
        <f>SUM(G97:G106)</f>
        <v>799</v>
      </c>
      <c r="H96" s="37">
        <f>SUM(H97:H106)</f>
        <v>799.4</v>
      </c>
      <c r="I96" s="37">
        <f>SUM(I97:I106)</f>
        <v>800</v>
      </c>
      <c r="J96" s="37">
        <f>SUM(J97:J106)</f>
        <v>800.5</v>
      </c>
      <c r="K96" s="37"/>
    </row>
    <row r="97" spans="1:11" x14ac:dyDescent="0.25">
      <c r="A97" s="46" t="s">
        <v>93</v>
      </c>
      <c r="B97" s="92">
        <f t="shared" si="1"/>
        <v>64</v>
      </c>
      <c r="C97" s="93" t="s">
        <v>164</v>
      </c>
      <c r="D97" s="49">
        <v>312.7</v>
      </c>
      <c r="E97" s="94">
        <v>218.2</v>
      </c>
      <c r="F97" s="95">
        <f t="shared" si="2"/>
        <v>800</v>
      </c>
      <c r="G97" s="49">
        <v>200</v>
      </c>
      <c r="H97" s="49">
        <v>200</v>
      </c>
      <c r="I97" s="49">
        <v>200</v>
      </c>
      <c r="J97" s="49">
        <v>200</v>
      </c>
      <c r="K97" s="96"/>
    </row>
    <row r="98" spans="1:11" x14ac:dyDescent="0.25">
      <c r="A98" s="57" t="s">
        <v>95</v>
      </c>
      <c r="B98" s="97">
        <f t="shared" si="1"/>
        <v>65</v>
      </c>
      <c r="C98" s="93" t="s">
        <v>165</v>
      </c>
      <c r="D98" s="59">
        <v>76.2</v>
      </c>
      <c r="E98" s="98">
        <v>53.5</v>
      </c>
      <c r="F98" s="99">
        <f t="shared" si="2"/>
        <v>176</v>
      </c>
      <c r="G98" s="49">
        <v>44</v>
      </c>
      <c r="H98" s="49">
        <v>44</v>
      </c>
      <c r="I98" s="49">
        <v>44</v>
      </c>
      <c r="J98" s="49">
        <v>44</v>
      </c>
      <c r="K98" s="100"/>
    </row>
    <row r="99" spans="1:11" x14ac:dyDescent="0.25">
      <c r="A99" s="57" t="s">
        <v>97</v>
      </c>
      <c r="B99" s="97">
        <f t="shared" si="1"/>
        <v>66</v>
      </c>
      <c r="C99" s="93" t="s">
        <v>166</v>
      </c>
      <c r="D99" s="59">
        <v>941</v>
      </c>
      <c r="E99" s="98">
        <v>719.5</v>
      </c>
      <c r="F99" s="99">
        <f t="shared" si="2"/>
        <v>150.5</v>
      </c>
      <c r="G99" s="49">
        <v>37</v>
      </c>
      <c r="H99" s="49">
        <v>37</v>
      </c>
      <c r="I99" s="49">
        <v>38</v>
      </c>
      <c r="J99" s="49">
        <v>38.5</v>
      </c>
      <c r="K99" s="100"/>
    </row>
    <row r="100" spans="1:11" x14ac:dyDescent="0.25">
      <c r="A100" s="57" t="s">
        <v>99</v>
      </c>
      <c r="B100" s="97">
        <f t="shared" ref="B100:B106" si="12">B99+1</f>
        <v>67</v>
      </c>
      <c r="C100" s="93" t="s">
        <v>167</v>
      </c>
      <c r="D100" s="59">
        <v>274</v>
      </c>
      <c r="E100" s="98">
        <v>122.1</v>
      </c>
      <c r="F100" s="99">
        <f t="shared" si="2"/>
        <v>206.4</v>
      </c>
      <c r="G100" s="49">
        <v>51</v>
      </c>
      <c r="H100" s="49">
        <v>51.4</v>
      </c>
      <c r="I100" s="49">
        <v>52</v>
      </c>
      <c r="J100" s="49">
        <v>52</v>
      </c>
      <c r="K100" s="100"/>
    </row>
    <row r="101" spans="1:11" x14ac:dyDescent="0.25">
      <c r="A101" s="57" t="s">
        <v>101</v>
      </c>
      <c r="B101" s="97">
        <f t="shared" si="12"/>
        <v>68</v>
      </c>
      <c r="C101" s="93" t="s">
        <v>168</v>
      </c>
      <c r="D101" s="60"/>
      <c r="E101" s="72"/>
      <c r="F101" s="99">
        <f t="shared" si="2"/>
        <v>0</v>
      </c>
      <c r="G101" s="49">
        <v>0</v>
      </c>
      <c r="H101" s="49">
        <v>0</v>
      </c>
      <c r="I101" s="49">
        <v>0</v>
      </c>
      <c r="J101" s="49">
        <v>0</v>
      </c>
      <c r="K101" s="100"/>
    </row>
    <row r="102" spans="1:11" x14ac:dyDescent="0.25">
      <c r="A102" s="57" t="s">
        <v>103</v>
      </c>
      <c r="B102" s="97">
        <f t="shared" si="12"/>
        <v>69</v>
      </c>
      <c r="C102" s="93" t="s">
        <v>169</v>
      </c>
      <c r="D102" s="60">
        <v>3773</v>
      </c>
      <c r="E102" s="72">
        <v>1252.9000000000001</v>
      </c>
      <c r="F102" s="99">
        <f t="shared" si="2"/>
        <v>1206</v>
      </c>
      <c r="G102" s="49">
        <v>302</v>
      </c>
      <c r="H102" s="49">
        <v>302</v>
      </c>
      <c r="I102" s="49">
        <v>301</v>
      </c>
      <c r="J102" s="49">
        <v>301</v>
      </c>
      <c r="K102" s="100"/>
    </row>
    <row r="103" spans="1:11" x14ac:dyDescent="0.25">
      <c r="A103" s="57" t="s">
        <v>105</v>
      </c>
      <c r="B103" s="97">
        <f t="shared" si="12"/>
        <v>70</v>
      </c>
      <c r="C103" s="93" t="s">
        <v>170</v>
      </c>
      <c r="D103" s="60"/>
      <c r="E103" s="98"/>
      <c r="F103" s="99">
        <f t="shared" si="2"/>
        <v>0</v>
      </c>
      <c r="G103" s="49">
        <v>0</v>
      </c>
      <c r="H103" s="49">
        <v>0</v>
      </c>
      <c r="I103" s="49">
        <v>0</v>
      </c>
      <c r="J103" s="49">
        <v>0</v>
      </c>
      <c r="K103" s="100"/>
    </row>
    <row r="104" spans="1:11" x14ac:dyDescent="0.25">
      <c r="A104" s="57" t="s">
        <v>107</v>
      </c>
      <c r="B104" s="97">
        <f t="shared" si="12"/>
        <v>71</v>
      </c>
      <c r="C104" s="93" t="s">
        <v>171</v>
      </c>
      <c r="D104" s="60">
        <v>185.8</v>
      </c>
      <c r="E104" s="98">
        <v>201.6</v>
      </c>
      <c r="F104" s="99">
        <f t="shared" si="2"/>
        <v>340</v>
      </c>
      <c r="G104" s="49">
        <v>85</v>
      </c>
      <c r="H104" s="49">
        <v>85</v>
      </c>
      <c r="I104" s="49">
        <v>85</v>
      </c>
      <c r="J104" s="49">
        <v>85</v>
      </c>
      <c r="K104" s="100"/>
    </row>
    <row r="105" spans="1:11" x14ac:dyDescent="0.25">
      <c r="A105" s="57" t="s">
        <v>109</v>
      </c>
      <c r="B105" s="97">
        <f t="shared" si="12"/>
        <v>72</v>
      </c>
      <c r="C105" s="93" t="s">
        <v>172</v>
      </c>
      <c r="D105" s="60"/>
      <c r="E105" s="98"/>
      <c r="F105" s="99">
        <f t="shared" si="2"/>
        <v>0</v>
      </c>
      <c r="G105" s="49">
        <v>0</v>
      </c>
      <c r="H105" s="49">
        <v>0</v>
      </c>
      <c r="I105" s="49">
        <v>0</v>
      </c>
      <c r="J105" s="49">
        <v>0</v>
      </c>
      <c r="K105" s="100"/>
    </row>
    <row r="106" spans="1:11" ht="15.75" thickBot="1" x14ac:dyDescent="0.3">
      <c r="A106" s="57" t="s">
        <v>111</v>
      </c>
      <c r="B106" s="105">
        <f t="shared" si="12"/>
        <v>73</v>
      </c>
      <c r="C106" s="93" t="s">
        <v>173</v>
      </c>
      <c r="D106" s="60">
        <v>333.7</v>
      </c>
      <c r="E106" s="98">
        <v>254.7</v>
      </c>
      <c r="F106" s="99">
        <f t="shared" si="2"/>
        <v>320</v>
      </c>
      <c r="G106" s="49">
        <v>80</v>
      </c>
      <c r="H106" s="49">
        <v>80</v>
      </c>
      <c r="I106" s="49">
        <v>80</v>
      </c>
      <c r="J106" s="49">
        <v>80</v>
      </c>
      <c r="K106" s="100"/>
    </row>
    <row r="107" spans="1:11" ht="15.75" thickBot="1" x14ac:dyDescent="0.3">
      <c r="A107" s="88" t="s">
        <v>174</v>
      </c>
      <c r="B107" s="89">
        <f>B106+1</f>
        <v>74</v>
      </c>
      <c r="C107" s="35">
        <v>1140</v>
      </c>
      <c r="D107" s="113">
        <f>D108+D119+D125</f>
        <v>29173.7</v>
      </c>
      <c r="E107" s="113">
        <f>E108+E119+E125</f>
        <v>29126.6</v>
      </c>
      <c r="F107" s="90">
        <f t="shared" si="2"/>
        <v>30850.600000000002</v>
      </c>
      <c r="G107" s="113">
        <f t="shared" ref="G107:J107" si="13">G108+G119+G125</f>
        <v>10392</v>
      </c>
      <c r="H107" s="113">
        <f t="shared" si="13"/>
        <v>6362.9</v>
      </c>
      <c r="I107" s="113">
        <f t="shared" si="13"/>
        <v>5739.2</v>
      </c>
      <c r="J107" s="113">
        <f t="shared" si="13"/>
        <v>8356.5</v>
      </c>
      <c r="K107" s="113"/>
    </row>
    <row r="108" spans="1:11" ht="15.75" thickBot="1" x14ac:dyDescent="0.3">
      <c r="A108" s="88" t="s">
        <v>175</v>
      </c>
      <c r="B108" s="89">
        <f>B107+1</f>
        <v>75</v>
      </c>
      <c r="C108" s="35">
        <v>1150</v>
      </c>
      <c r="D108" s="113">
        <f>SUM(D109:D118)</f>
        <v>12216.6</v>
      </c>
      <c r="E108" s="113">
        <f>SUM(E109:E118)</f>
        <v>15376.6</v>
      </c>
      <c r="F108" s="90">
        <f>SUM(G108:J108)</f>
        <v>16975.599999999999</v>
      </c>
      <c r="G108" s="113">
        <f>SUM(G109:G118)</f>
        <v>4243.8999999999996</v>
      </c>
      <c r="H108" s="113">
        <f>SUM(H109:H118)</f>
        <v>4243.8999999999996</v>
      </c>
      <c r="I108" s="113">
        <f>SUM(I109:I118)</f>
        <v>4243.8999999999996</v>
      </c>
      <c r="J108" s="113">
        <f>SUM(J109:J118)</f>
        <v>4243.8999999999996</v>
      </c>
      <c r="K108" s="113"/>
    </row>
    <row r="109" spans="1:11" x14ac:dyDescent="0.25">
      <c r="A109" s="46" t="s">
        <v>93</v>
      </c>
      <c r="B109" s="92">
        <f>B108+1</f>
        <v>76</v>
      </c>
      <c r="C109" s="93" t="s">
        <v>176</v>
      </c>
      <c r="D109" s="50">
        <v>2697.8</v>
      </c>
      <c r="E109" s="50">
        <v>3296.3</v>
      </c>
      <c r="F109" s="103">
        <f t="shared" si="2"/>
        <v>4980</v>
      </c>
      <c r="G109" s="49">
        <v>1245</v>
      </c>
      <c r="H109" s="49">
        <v>1245</v>
      </c>
      <c r="I109" s="49">
        <v>1245</v>
      </c>
      <c r="J109" s="49">
        <v>1245</v>
      </c>
      <c r="K109" s="96"/>
    </row>
    <row r="110" spans="1:11" x14ac:dyDescent="0.25">
      <c r="A110" s="57" t="s">
        <v>95</v>
      </c>
      <c r="B110" s="97">
        <f t="shared" ref="B110:B173" si="14">B109+1</f>
        <v>77</v>
      </c>
      <c r="C110" s="93" t="s">
        <v>177</v>
      </c>
      <c r="D110" s="60">
        <v>595.4</v>
      </c>
      <c r="E110" s="60">
        <v>731.4</v>
      </c>
      <c r="F110" s="99">
        <f t="shared" si="2"/>
        <v>1095.5999999999999</v>
      </c>
      <c r="G110" s="49">
        <v>273.89999999999998</v>
      </c>
      <c r="H110" s="49">
        <v>273.89999999999998</v>
      </c>
      <c r="I110" s="49">
        <v>273.89999999999998</v>
      </c>
      <c r="J110" s="49">
        <v>273.89999999999998</v>
      </c>
      <c r="K110" s="100"/>
    </row>
    <row r="111" spans="1:11" x14ac:dyDescent="0.25">
      <c r="A111" s="57" t="s">
        <v>97</v>
      </c>
      <c r="B111" s="97">
        <f t="shared" si="14"/>
        <v>78</v>
      </c>
      <c r="C111" s="93" t="s">
        <v>178</v>
      </c>
      <c r="D111" s="60">
        <v>0</v>
      </c>
      <c r="E111" s="60">
        <v>100</v>
      </c>
      <c r="F111" s="99">
        <f t="shared" si="2"/>
        <v>0</v>
      </c>
      <c r="G111" s="49">
        <v>0</v>
      </c>
      <c r="H111" s="49">
        <v>0</v>
      </c>
      <c r="I111" s="49">
        <v>0</v>
      </c>
      <c r="J111" s="49">
        <v>0</v>
      </c>
      <c r="K111" s="100"/>
    </row>
    <row r="112" spans="1:11" x14ac:dyDescent="0.25">
      <c r="A112" s="57" t="s">
        <v>99</v>
      </c>
      <c r="B112" s="97">
        <f t="shared" si="14"/>
        <v>79</v>
      </c>
      <c r="C112" s="93" t="s">
        <v>179</v>
      </c>
      <c r="D112" s="60">
        <v>834.9</v>
      </c>
      <c r="E112" s="60">
        <v>1548.9</v>
      </c>
      <c r="F112" s="99">
        <f t="shared" si="2"/>
        <v>900</v>
      </c>
      <c r="G112" s="49">
        <v>225</v>
      </c>
      <c r="H112" s="49">
        <v>225</v>
      </c>
      <c r="I112" s="49">
        <v>225</v>
      </c>
      <c r="J112" s="49">
        <v>225</v>
      </c>
      <c r="K112" s="100"/>
    </row>
    <row r="113" spans="1:11" x14ac:dyDescent="0.25">
      <c r="A113" s="57" t="s">
        <v>101</v>
      </c>
      <c r="B113" s="97">
        <f t="shared" si="14"/>
        <v>80</v>
      </c>
      <c r="C113" s="93" t="s">
        <v>180</v>
      </c>
      <c r="D113" s="60"/>
      <c r="E113" s="60"/>
      <c r="F113" s="99">
        <f t="shared" si="2"/>
        <v>0</v>
      </c>
      <c r="G113" s="49">
        <v>0</v>
      </c>
      <c r="H113" s="49">
        <v>0</v>
      </c>
      <c r="I113" s="49">
        <v>0</v>
      </c>
      <c r="J113" s="49">
        <v>0</v>
      </c>
      <c r="K113" s="100"/>
    </row>
    <row r="114" spans="1:11" x14ac:dyDescent="0.25">
      <c r="A114" s="57" t="s">
        <v>103</v>
      </c>
      <c r="B114" s="97">
        <f t="shared" si="14"/>
        <v>81</v>
      </c>
      <c r="C114" s="93" t="s">
        <v>181</v>
      </c>
      <c r="D114" s="60">
        <v>0</v>
      </c>
      <c r="E114" s="60">
        <v>200</v>
      </c>
      <c r="F114" s="99">
        <f t="shared" si="2"/>
        <v>0</v>
      </c>
      <c r="G114" s="49">
        <v>0</v>
      </c>
      <c r="H114" s="49">
        <v>0</v>
      </c>
      <c r="I114" s="49">
        <v>0</v>
      </c>
      <c r="J114" s="49">
        <v>0</v>
      </c>
      <c r="K114" s="100"/>
    </row>
    <row r="115" spans="1:11" x14ac:dyDescent="0.25">
      <c r="A115" s="57" t="s">
        <v>105</v>
      </c>
      <c r="B115" s="97">
        <f t="shared" si="14"/>
        <v>82</v>
      </c>
      <c r="C115" s="93" t="s">
        <v>182</v>
      </c>
      <c r="D115" s="60"/>
      <c r="E115" s="60"/>
      <c r="F115" s="99">
        <f t="shared" ref="F115:F174" si="15">G115+H115+I115+J115</f>
        <v>0</v>
      </c>
      <c r="G115" s="49">
        <v>0</v>
      </c>
      <c r="H115" s="49">
        <v>0</v>
      </c>
      <c r="I115" s="49">
        <v>0</v>
      </c>
      <c r="J115" s="49">
        <v>0</v>
      </c>
      <c r="K115" s="100"/>
    </row>
    <row r="116" spans="1:11" x14ac:dyDescent="0.25">
      <c r="A116" s="57" t="s">
        <v>107</v>
      </c>
      <c r="B116" s="97">
        <f t="shared" si="14"/>
        <v>83</v>
      </c>
      <c r="C116" s="93" t="s">
        <v>183</v>
      </c>
      <c r="D116" s="60"/>
      <c r="E116" s="98"/>
      <c r="F116" s="99">
        <f t="shared" si="15"/>
        <v>0</v>
      </c>
      <c r="G116" s="49">
        <v>0</v>
      </c>
      <c r="H116" s="49">
        <v>0</v>
      </c>
      <c r="I116" s="49">
        <v>0</v>
      </c>
      <c r="J116" s="49">
        <v>0</v>
      </c>
      <c r="K116" s="100"/>
    </row>
    <row r="117" spans="1:11" x14ac:dyDescent="0.25">
      <c r="A117" s="57" t="s">
        <v>109</v>
      </c>
      <c r="B117" s="97">
        <f t="shared" si="14"/>
        <v>84</v>
      </c>
      <c r="C117" s="93" t="s">
        <v>184</v>
      </c>
      <c r="D117" s="60">
        <v>8088.5</v>
      </c>
      <c r="E117" s="98">
        <v>9500</v>
      </c>
      <c r="F117" s="99">
        <f t="shared" si="15"/>
        <v>10000</v>
      </c>
      <c r="G117" s="49">
        <v>2500</v>
      </c>
      <c r="H117" s="49">
        <v>2500</v>
      </c>
      <c r="I117" s="49">
        <v>2500</v>
      </c>
      <c r="J117" s="49">
        <v>2500</v>
      </c>
      <c r="K117" s="100"/>
    </row>
    <row r="118" spans="1:11" ht="15.75" thickBot="1" x14ac:dyDescent="0.3">
      <c r="A118" s="114" t="s">
        <v>111</v>
      </c>
      <c r="B118" s="115">
        <f t="shared" si="14"/>
        <v>85</v>
      </c>
      <c r="C118" s="116" t="s">
        <v>185</v>
      </c>
      <c r="D118" s="117"/>
      <c r="E118" s="76"/>
      <c r="F118" s="118">
        <f t="shared" si="15"/>
        <v>0</v>
      </c>
      <c r="G118" s="49">
        <v>0</v>
      </c>
      <c r="H118" s="49">
        <v>0</v>
      </c>
      <c r="I118" s="49">
        <v>0</v>
      </c>
      <c r="J118" s="49">
        <v>0</v>
      </c>
      <c r="K118" s="119"/>
    </row>
    <row r="119" spans="1:11" ht="15.75" thickBot="1" x14ac:dyDescent="0.3">
      <c r="A119" s="88" t="s">
        <v>186</v>
      </c>
      <c r="B119" s="89">
        <f t="shared" si="14"/>
        <v>86</v>
      </c>
      <c r="C119" s="35">
        <v>1160</v>
      </c>
      <c r="D119" s="113">
        <f>SUM(D120:D124)</f>
        <v>16879.400000000001</v>
      </c>
      <c r="E119" s="113">
        <f>SUM(E120:E124)</f>
        <v>13750</v>
      </c>
      <c r="F119" s="90">
        <f t="shared" si="15"/>
        <v>13875</v>
      </c>
      <c r="G119" s="113">
        <f t="shared" ref="G119:J119" si="16">G120+G121+G122+G123+G124</f>
        <v>6148.1</v>
      </c>
      <c r="H119" s="113">
        <f t="shared" si="16"/>
        <v>2119</v>
      </c>
      <c r="I119" s="113">
        <f t="shared" si="16"/>
        <v>1495.3</v>
      </c>
      <c r="J119" s="113">
        <f t="shared" si="16"/>
        <v>4112.5999999999995</v>
      </c>
      <c r="K119" s="113"/>
    </row>
    <row r="120" spans="1:11" x14ac:dyDescent="0.25">
      <c r="A120" s="101" t="s">
        <v>187</v>
      </c>
      <c r="B120" s="107">
        <f t="shared" si="14"/>
        <v>87</v>
      </c>
      <c r="C120" s="102" t="s">
        <v>188</v>
      </c>
      <c r="D120" s="120">
        <v>13079.2</v>
      </c>
      <c r="E120" s="120">
        <v>8600</v>
      </c>
      <c r="F120" s="103">
        <f t="shared" si="15"/>
        <v>8000</v>
      </c>
      <c r="G120" s="121">
        <v>4300.3</v>
      </c>
      <c r="H120" s="121">
        <v>698.4</v>
      </c>
      <c r="I120" s="121">
        <v>286.7</v>
      </c>
      <c r="J120" s="121">
        <v>2714.6</v>
      </c>
      <c r="K120" s="96"/>
    </row>
    <row r="121" spans="1:11" x14ac:dyDescent="0.25">
      <c r="A121" s="79" t="s">
        <v>189</v>
      </c>
      <c r="B121" s="97">
        <f t="shared" si="14"/>
        <v>88</v>
      </c>
      <c r="C121" s="102" t="s">
        <v>190</v>
      </c>
      <c r="D121" s="122">
        <v>351.5</v>
      </c>
      <c r="E121" s="122">
        <v>539.6</v>
      </c>
      <c r="F121" s="99">
        <f t="shared" si="15"/>
        <v>650</v>
      </c>
      <c r="G121" s="121">
        <v>159.5</v>
      </c>
      <c r="H121" s="121">
        <v>161.9</v>
      </c>
      <c r="I121" s="121">
        <v>165</v>
      </c>
      <c r="J121" s="121">
        <v>163.6</v>
      </c>
      <c r="K121" s="100"/>
    </row>
    <row r="122" spans="1:11" x14ac:dyDescent="0.25">
      <c r="A122" s="79" t="s">
        <v>191</v>
      </c>
      <c r="B122" s="97">
        <f t="shared" si="14"/>
        <v>89</v>
      </c>
      <c r="C122" s="102" t="s">
        <v>192</v>
      </c>
      <c r="D122" s="122">
        <v>2770.6</v>
      </c>
      <c r="E122" s="122">
        <v>3500</v>
      </c>
      <c r="F122" s="99">
        <f t="shared" si="15"/>
        <v>4000</v>
      </c>
      <c r="G122" s="121">
        <v>1200.8</v>
      </c>
      <c r="H122" s="121">
        <v>1023.5</v>
      </c>
      <c r="I122" s="121">
        <v>904.1</v>
      </c>
      <c r="J122" s="121">
        <v>871.6</v>
      </c>
      <c r="K122" s="100"/>
    </row>
    <row r="123" spans="1:11" x14ac:dyDescent="0.25">
      <c r="A123" s="79" t="s">
        <v>193</v>
      </c>
      <c r="B123" s="97">
        <f t="shared" si="14"/>
        <v>90</v>
      </c>
      <c r="C123" s="102" t="s">
        <v>194</v>
      </c>
      <c r="D123" s="122">
        <v>556.20000000000005</v>
      </c>
      <c r="E123" s="122">
        <v>950</v>
      </c>
      <c r="F123" s="99">
        <f t="shared" si="15"/>
        <v>1000</v>
      </c>
      <c r="G123" s="121">
        <v>431.3</v>
      </c>
      <c r="H123" s="121">
        <v>178.9</v>
      </c>
      <c r="I123" s="121">
        <v>83.1</v>
      </c>
      <c r="J123" s="121">
        <v>306.7</v>
      </c>
      <c r="K123" s="100"/>
    </row>
    <row r="124" spans="1:11" ht="15.75" thickBot="1" x14ac:dyDescent="0.3">
      <c r="A124" s="123" t="s">
        <v>195</v>
      </c>
      <c r="B124" s="115">
        <f t="shared" si="14"/>
        <v>91</v>
      </c>
      <c r="C124" s="124" t="s">
        <v>196</v>
      </c>
      <c r="D124" s="125">
        <v>121.9</v>
      </c>
      <c r="E124" s="125">
        <v>160.4</v>
      </c>
      <c r="F124" s="118">
        <f t="shared" si="15"/>
        <v>225</v>
      </c>
      <c r="G124" s="121">
        <v>56.2</v>
      </c>
      <c r="H124" s="121">
        <v>56.3</v>
      </c>
      <c r="I124" s="121">
        <v>56.4</v>
      </c>
      <c r="J124" s="121">
        <v>56.1</v>
      </c>
      <c r="K124" s="119"/>
    </row>
    <row r="125" spans="1:11" ht="15.75" thickBot="1" x14ac:dyDescent="0.3">
      <c r="A125" s="88" t="s">
        <v>197</v>
      </c>
      <c r="B125" s="89">
        <f t="shared" si="14"/>
        <v>92</v>
      </c>
      <c r="C125" s="35">
        <v>1170</v>
      </c>
      <c r="D125" s="113">
        <f>SUM(D126:D128)</f>
        <v>77.7</v>
      </c>
      <c r="E125" s="113">
        <f>SUM(E126:E128)</f>
        <v>0</v>
      </c>
      <c r="F125" s="90">
        <f t="shared" si="15"/>
        <v>0</v>
      </c>
      <c r="G125" s="113">
        <f t="shared" ref="G125:J125" si="17">G126+G127+G128</f>
        <v>0</v>
      </c>
      <c r="H125" s="113">
        <f t="shared" si="17"/>
        <v>0</v>
      </c>
      <c r="I125" s="113">
        <f t="shared" si="17"/>
        <v>0</v>
      </c>
      <c r="J125" s="113">
        <f t="shared" si="17"/>
        <v>0</v>
      </c>
      <c r="K125" s="113"/>
    </row>
    <row r="126" spans="1:11" x14ac:dyDescent="0.25">
      <c r="A126" s="101" t="s">
        <v>115</v>
      </c>
      <c r="B126" s="92">
        <f t="shared" si="14"/>
        <v>93</v>
      </c>
      <c r="C126" s="102" t="s">
        <v>198</v>
      </c>
      <c r="D126" s="50">
        <v>77.7</v>
      </c>
      <c r="E126" s="49"/>
      <c r="F126" s="103">
        <f t="shared" si="15"/>
        <v>0</v>
      </c>
      <c r="G126" s="51">
        <v>0</v>
      </c>
      <c r="H126" s="49"/>
      <c r="I126" s="49"/>
      <c r="J126" s="49"/>
      <c r="K126" s="96"/>
    </row>
    <row r="127" spans="1:11" x14ac:dyDescent="0.25">
      <c r="A127" s="79" t="s">
        <v>117</v>
      </c>
      <c r="B127" s="97">
        <f t="shared" si="14"/>
        <v>94</v>
      </c>
      <c r="C127" s="104" t="s">
        <v>199</v>
      </c>
      <c r="D127" s="60"/>
      <c r="E127" s="59"/>
      <c r="F127" s="99">
        <f t="shared" si="15"/>
        <v>0</v>
      </c>
      <c r="G127" s="61"/>
      <c r="H127" s="59"/>
      <c r="I127" s="59"/>
      <c r="J127" s="59"/>
      <c r="K127" s="100"/>
    </row>
    <row r="128" spans="1:11" x14ac:dyDescent="0.25">
      <c r="A128" s="79" t="s">
        <v>119</v>
      </c>
      <c r="B128" s="97">
        <f t="shared" si="14"/>
        <v>95</v>
      </c>
      <c r="C128" s="104" t="s">
        <v>200</v>
      </c>
      <c r="D128" s="60"/>
      <c r="E128" s="59"/>
      <c r="F128" s="99">
        <f t="shared" si="15"/>
        <v>0</v>
      </c>
      <c r="G128" s="61"/>
      <c r="H128" s="59"/>
      <c r="I128" s="59"/>
      <c r="J128" s="59"/>
      <c r="K128" s="100"/>
    </row>
    <row r="129" spans="1:16" x14ac:dyDescent="0.25">
      <c r="A129" s="126" t="s">
        <v>201</v>
      </c>
      <c r="B129" s="127">
        <f t="shared" si="14"/>
        <v>96</v>
      </c>
      <c r="C129" s="58">
        <v>1180</v>
      </c>
      <c r="D129" s="59">
        <v>174032.8</v>
      </c>
      <c r="E129" s="59">
        <v>161802.70000000001</v>
      </c>
      <c r="F129" s="99">
        <f>F51+F37-F69</f>
        <v>86965.100000000035</v>
      </c>
      <c r="G129" s="59"/>
      <c r="H129" s="59"/>
      <c r="I129" s="59"/>
      <c r="J129" s="59"/>
      <c r="K129" s="61"/>
      <c r="L129" s="128"/>
      <c r="M129" s="128"/>
      <c r="N129" s="128"/>
      <c r="O129" s="128"/>
      <c r="P129" s="128"/>
    </row>
    <row r="130" spans="1:16" ht="15.75" thickBot="1" x14ac:dyDescent="0.3">
      <c r="A130" s="129" t="s">
        <v>202</v>
      </c>
      <c r="B130" s="130">
        <f t="shared" si="14"/>
        <v>97</v>
      </c>
      <c r="C130" s="83">
        <v>1190</v>
      </c>
      <c r="D130" s="84">
        <v>11338.5</v>
      </c>
      <c r="E130" s="84">
        <v>28390.9</v>
      </c>
      <c r="F130" s="131">
        <f>F52+F43-F96</f>
        <v>61912</v>
      </c>
      <c r="G130" s="84"/>
      <c r="H130" s="84"/>
      <c r="I130" s="84"/>
      <c r="J130" s="84"/>
      <c r="K130" s="132"/>
      <c r="L130" s="128"/>
      <c r="M130" s="128"/>
      <c r="N130" s="128"/>
      <c r="O130" s="128"/>
      <c r="P130" s="128"/>
    </row>
    <row r="131" spans="1:16" x14ac:dyDescent="0.25">
      <c r="A131" s="133" t="s">
        <v>203</v>
      </c>
      <c r="B131" s="134">
        <f t="shared" si="14"/>
        <v>98</v>
      </c>
      <c r="C131" s="135">
        <v>1200</v>
      </c>
      <c r="D131" s="136">
        <v>48586.3</v>
      </c>
      <c r="E131" s="137">
        <v>4822.3</v>
      </c>
      <c r="F131" s="136">
        <f t="shared" si="15"/>
        <v>-41316.5</v>
      </c>
      <c r="G131" s="137">
        <v>-5691.9</v>
      </c>
      <c r="H131" s="138">
        <v>-8301.4</v>
      </c>
      <c r="I131" s="137">
        <v>-5072.1000000000004</v>
      </c>
      <c r="J131" s="138">
        <v>-22251.1</v>
      </c>
      <c r="K131" s="139"/>
      <c r="L131" s="140"/>
      <c r="M131" s="128"/>
      <c r="N131" s="128"/>
      <c r="O131" s="128"/>
      <c r="P131" s="128"/>
    </row>
    <row r="132" spans="1:16" x14ac:dyDescent="0.25">
      <c r="A132" s="141" t="s">
        <v>204</v>
      </c>
      <c r="B132" s="142">
        <f t="shared" si="14"/>
        <v>99</v>
      </c>
      <c r="C132" s="143">
        <v>1210</v>
      </c>
      <c r="D132" s="144">
        <v>269069.09999999998</v>
      </c>
      <c r="E132" s="145">
        <v>322272.8</v>
      </c>
      <c r="F132" s="146">
        <f>F35</f>
        <v>341690.3</v>
      </c>
      <c r="G132" s="145">
        <f>G35</f>
        <v>88102</v>
      </c>
      <c r="H132" s="147">
        <f>H35</f>
        <v>84072.799999999988</v>
      </c>
      <c r="I132" s="145">
        <f>I35</f>
        <v>83449</v>
      </c>
      <c r="J132" s="147">
        <f>J35</f>
        <v>86066.5</v>
      </c>
      <c r="K132" s="145"/>
      <c r="L132" s="45"/>
    </row>
    <row r="133" spans="1:16" x14ac:dyDescent="0.25">
      <c r="A133" s="141" t="s">
        <v>205</v>
      </c>
      <c r="B133" s="142">
        <f t="shared" si="14"/>
        <v>100</v>
      </c>
      <c r="C133" s="143">
        <v>1220</v>
      </c>
      <c r="D133" s="144">
        <v>269069.09999999998</v>
      </c>
      <c r="E133" s="145">
        <v>322272.8</v>
      </c>
      <c r="F133" s="146">
        <f>SUM(F53,F131)</f>
        <v>341690.29999999993</v>
      </c>
      <c r="G133" s="145">
        <f>G53+G131</f>
        <v>88102</v>
      </c>
      <c r="H133" s="147">
        <f>H53+H131</f>
        <v>84072.799999999988</v>
      </c>
      <c r="I133" s="145">
        <f>I53+I131</f>
        <v>83448.999999999985</v>
      </c>
      <c r="J133" s="147">
        <f>J53+J131</f>
        <v>86066.5</v>
      </c>
      <c r="K133" s="145"/>
    </row>
    <row r="134" spans="1:16" ht="15.75" thickBot="1" x14ac:dyDescent="0.3">
      <c r="A134" s="148" t="s">
        <v>206</v>
      </c>
      <c r="B134" s="149">
        <f t="shared" si="14"/>
        <v>101</v>
      </c>
      <c r="C134" s="150">
        <v>1230</v>
      </c>
      <c r="D134" s="151">
        <v>0</v>
      </c>
      <c r="E134" s="152">
        <v>0</v>
      </c>
      <c r="F134" s="151"/>
      <c r="G134" s="152">
        <f>G132-G133</f>
        <v>0</v>
      </c>
      <c r="H134" s="151">
        <f t="shared" ref="H134:J134" si="18">H132-H133</f>
        <v>0</v>
      </c>
      <c r="I134" s="152">
        <f t="shared" si="18"/>
        <v>0</v>
      </c>
      <c r="J134" s="151">
        <f t="shared" si="18"/>
        <v>0</v>
      </c>
      <c r="K134" s="152"/>
    </row>
    <row r="135" spans="1:16" ht="15.75" thickBot="1" x14ac:dyDescent="0.3">
      <c r="A135" s="88" t="s">
        <v>207</v>
      </c>
      <c r="B135" s="89">
        <f t="shared" si="14"/>
        <v>102</v>
      </c>
      <c r="C135" s="35">
        <v>2000</v>
      </c>
      <c r="D135" s="113">
        <f>SUM(D136:D137)</f>
        <v>56703.6</v>
      </c>
      <c r="E135" s="37">
        <f>SUM(E136:E139)</f>
        <v>70096.600000000006</v>
      </c>
      <c r="F135" s="90">
        <f t="shared" si="15"/>
        <v>80952.779500000004</v>
      </c>
      <c r="G135" s="38">
        <f>SUM(G136:G138)</f>
        <v>19980.806499999999</v>
      </c>
      <c r="H135" s="37">
        <f>SUM(H136:H138)</f>
        <v>20323.991000000002</v>
      </c>
      <c r="I135" s="37">
        <f>SUM(I136:I138)</f>
        <v>20323.991000000002</v>
      </c>
      <c r="J135" s="37">
        <f>SUM(J136:J138)</f>
        <v>20323.991000000002</v>
      </c>
      <c r="K135" s="37"/>
    </row>
    <row r="136" spans="1:16" x14ac:dyDescent="0.25">
      <c r="A136" s="57" t="s">
        <v>208</v>
      </c>
      <c r="B136" s="92">
        <f t="shared" si="14"/>
        <v>103</v>
      </c>
      <c r="C136" s="153">
        <v>2010</v>
      </c>
      <c r="D136" s="60">
        <v>29668.799999999999</v>
      </c>
      <c r="E136" s="59">
        <v>37093</v>
      </c>
      <c r="F136" s="154">
        <f t="shared" si="15"/>
        <v>42914.5</v>
      </c>
      <c r="G136" s="63">
        <f>SUM(G56,G71,G98,G110)</f>
        <v>10592.199999999999</v>
      </c>
      <c r="H136" s="100">
        <f>SUM(H56,H71,H98,H110)</f>
        <v>10774.1</v>
      </c>
      <c r="I136" s="100">
        <f>SUM(I56,I71,I98,I110)</f>
        <v>10774.1</v>
      </c>
      <c r="J136" s="100">
        <f>SUM(J56,J71,J98,J110)</f>
        <v>10774.1</v>
      </c>
      <c r="K136" s="100"/>
    </row>
    <row r="137" spans="1:16" x14ac:dyDescent="0.25">
      <c r="A137" s="57" t="s">
        <v>209</v>
      </c>
      <c r="B137" s="97">
        <f t="shared" si="14"/>
        <v>104</v>
      </c>
      <c r="C137" s="153">
        <v>2020</v>
      </c>
      <c r="D137" s="60">
        <v>27034.799999999999</v>
      </c>
      <c r="E137" s="59">
        <v>33003.599999999999</v>
      </c>
      <c r="F137" s="155">
        <f t="shared" si="15"/>
        <v>38038.279500000004</v>
      </c>
      <c r="G137" s="63">
        <f>G183*19.5%</f>
        <v>9388.6065000000017</v>
      </c>
      <c r="H137" s="100">
        <f>H183*19.5%</f>
        <v>9549.8909999999996</v>
      </c>
      <c r="I137" s="100">
        <f>I183*19.5%</f>
        <v>9549.8909999999996</v>
      </c>
      <c r="J137" s="100">
        <f>J183*19.5%</f>
        <v>9549.8909999999996</v>
      </c>
      <c r="K137" s="100"/>
    </row>
    <row r="138" spans="1:16" x14ac:dyDescent="0.25">
      <c r="A138" s="57" t="s">
        <v>210</v>
      </c>
      <c r="B138" s="97">
        <f t="shared" si="14"/>
        <v>105</v>
      </c>
      <c r="C138" s="153">
        <v>2030</v>
      </c>
      <c r="D138" s="60"/>
      <c r="E138" s="59"/>
      <c r="F138" s="155">
        <f t="shared" si="15"/>
        <v>0</v>
      </c>
      <c r="G138" s="63"/>
      <c r="H138" s="100"/>
      <c r="I138" s="100"/>
      <c r="J138" s="100"/>
      <c r="K138" s="100"/>
    </row>
    <row r="139" spans="1:16" ht="15.75" thickBot="1" x14ac:dyDescent="0.3">
      <c r="A139" s="114" t="s">
        <v>211</v>
      </c>
      <c r="B139" s="105">
        <f t="shared" si="14"/>
        <v>106</v>
      </c>
      <c r="C139" s="156">
        <v>2040</v>
      </c>
      <c r="D139" s="117"/>
      <c r="E139" s="76"/>
      <c r="F139" s="157">
        <f t="shared" si="15"/>
        <v>0</v>
      </c>
      <c r="G139" s="158">
        <v>0</v>
      </c>
      <c r="H139" s="119">
        <v>0</v>
      </c>
      <c r="I139" s="119">
        <v>0</v>
      </c>
      <c r="J139" s="119">
        <v>0</v>
      </c>
      <c r="K139" s="119"/>
    </row>
    <row r="140" spans="1:16" ht="15.75" thickBot="1" x14ac:dyDescent="0.3">
      <c r="A140" s="88" t="s">
        <v>212</v>
      </c>
      <c r="B140" s="89">
        <f t="shared" si="14"/>
        <v>107</v>
      </c>
      <c r="C140" s="35">
        <v>3000</v>
      </c>
      <c r="D140" s="113">
        <f>SUM(D141:D143,D150)</f>
        <v>16411.2</v>
      </c>
      <c r="E140" s="113">
        <f>SUM(E141:E143,E150)</f>
        <v>69639.199999999997</v>
      </c>
      <c r="F140" s="90">
        <f t="shared" si="15"/>
        <v>109585</v>
      </c>
      <c r="G140" s="38">
        <f>SUM(G141:G143,G150)</f>
        <v>23550</v>
      </c>
      <c r="H140" s="37">
        <f>SUM(H141:H143,H150)</f>
        <v>25100</v>
      </c>
      <c r="I140" s="37">
        <f>SUM(I141:I143,I150)</f>
        <v>21870</v>
      </c>
      <c r="J140" s="37">
        <f>SUM(J141:J143,J150)</f>
        <v>39065</v>
      </c>
      <c r="K140" s="37"/>
    </row>
    <row r="141" spans="1:16" x14ac:dyDescent="0.25">
      <c r="A141" s="46" t="s">
        <v>213</v>
      </c>
      <c r="B141" s="92">
        <f t="shared" si="14"/>
        <v>108</v>
      </c>
      <c r="C141" s="93">
        <v>3010</v>
      </c>
      <c r="D141" s="50"/>
      <c r="E141" s="49"/>
      <c r="F141" s="95">
        <f t="shared" si="15"/>
        <v>0</v>
      </c>
      <c r="G141" s="51">
        <v>0</v>
      </c>
      <c r="H141" s="51">
        <v>0</v>
      </c>
      <c r="I141" s="51">
        <v>0</v>
      </c>
      <c r="J141" s="51">
        <v>0</v>
      </c>
      <c r="K141" s="96"/>
    </row>
    <row r="142" spans="1:16" x14ac:dyDescent="0.25">
      <c r="A142" s="57" t="s">
        <v>214</v>
      </c>
      <c r="B142" s="97">
        <f t="shared" si="14"/>
        <v>109</v>
      </c>
      <c r="C142" s="153">
        <v>3020</v>
      </c>
      <c r="D142" s="60"/>
      <c r="E142" s="59"/>
      <c r="F142" s="99">
        <f t="shared" si="15"/>
        <v>0</v>
      </c>
      <c r="G142" s="51">
        <v>0</v>
      </c>
      <c r="H142" s="51">
        <v>0</v>
      </c>
      <c r="I142" s="51">
        <v>0</v>
      </c>
      <c r="J142" s="51">
        <v>0</v>
      </c>
      <c r="K142" s="100"/>
    </row>
    <row r="143" spans="1:16" x14ac:dyDescent="0.25">
      <c r="A143" s="57" t="s">
        <v>215</v>
      </c>
      <c r="B143" s="97">
        <f t="shared" si="14"/>
        <v>110</v>
      </c>
      <c r="C143" s="153">
        <v>3030</v>
      </c>
      <c r="D143" s="60">
        <v>16411.2</v>
      </c>
      <c r="E143" s="59">
        <f>SUM(E145:E149)</f>
        <v>69639.199999999997</v>
      </c>
      <c r="F143" s="99">
        <f t="shared" si="15"/>
        <v>109585</v>
      </c>
      <c r="G143" s="51">
        <f>SUM(G144:G150)</f>
        <v>23550</v>
      </c>
      <c r="H143" s="51">
        <f t="shared" ref="H143:J143" si="19">SUM(H144:H150)</f>
        <v>25100</v>
      </c>
      <c r="I143" s="51">
        <f t="shared" si="19"/>
        <v>21870</v>
      </c>
      <c r="J143" s="51">
        <f t="shared" si="19"/>
        <v>39065</v>
      </c>
      <c r="K143" s="100"/>
    </row>
    <row r="144" spans="1:16" x14ac:dyDescent="0.25">
      <c r="A144" s="57" t="s">
        <v>216</v>
      </c>
      <c r="B144" s="97">
        <f t="shared" si="14"/>
        <v>111</v>
      </c>
      <c r="C144" s="153" t="s">
        <v>217</v>
      </c>
      <c r="D144" s="60"/>
      <c r="E144" s="59"/>
      <c r="F144" s="99">
        <f t="shared" si="15"/>
        <v>0</v>
      </c>
      <c r="G144" s="51">
        <v>0</v>
      </c>
      <c r="H144" s="51">
        <v>0</v>
      </c>
      <c r="I144" s="51">
        <v>0</v>
      </c>
      <c r="J144" s="51">
        <v>0</v>
      </c>
      <c r="K144" s="100"/>
    </row>
    <row r="145" spans="1:11" x14ac:dyDescent="0.25">
      <c r="A145" s="57" t="s">
        <v>218</v>
      </c>
      <c r="B145" s="97">
        <f t="shared" si="14"/>
        <v>112</v>
      </c>
      <c r="C145" s="153" t="s">
        <v>219</v>
      </c>
      <c r="D145" s="60">
        <v>11418</v>
      </c>
      <c r="E145" s="59">
        <v>8892.2000000000007</v>
      </c>
      <c r="F145" s="99">
        <f t="shared" si="15"/>
        <v>25735</v>
      </c>
      <c r="G145" s="51">
        <v>5000</v>
      </c>
      <c r="H145" s="51">
        <v>8000</v>
      </c>
      <c r="I145" s="51">
        <v>5670</v>
      </c>
      <c r="J145" s="51">
        <v>7065</v>
      </c>
      <c r="K145" s="100"/>
    </row>
    <row r="146" spans="1:11" x14ac:dyDescent="0.25">
      <c r="A146" s="57" t="s">
        <v>220</v>
      </c>
      <c r="B146" s="97">
        <f t="shared" si="14"/>
        <v>113</v>
      </c>
      <c r="C146" s="153" t="s">
        <v>221</v>
      </c>
      <c r="D146" s="60"/>
      <c r="E146" s="59"/>
      <c r="F146" s="99">
        <f t="shared" si="15"/>
        <v>0</v>
      </c>
      <c r="G146" s="51">
        <v>0</v>
      </c>
      <c r="H146" s="51">
        <v>0</v>
      </c>
      <c r="I146" s="51">
        <v>0</v>
      </c>
      <c r="J146" s="51">
        <v>0</v>
      </c>
      <c r="K146" s="100"/>
    </row>
    <row r="147" spans="1:11" x14ac:dyDescent="0.25">
      <c r="A147" s="57" t="s">
        <v>222</v>
      </c>
      <c r="B147" s="97">
        <f t="shared" si="14"/>
        <v>114</v>
      </c>
      <c r="C147" s="153" t="s">
        <v>223</v>
      </c>
      <c r="D147" s="60"/>
      <c r="E147" s="59"/>
      <c r="F147" s="99">
        <f t="shared" si="15"/>
        <v>0</v>
      </c>
      <c r="G147" s="51">
        <v>0</v>
      </c>
      <c r="H147" s="51">
        <v>0</v>
      </c>
      <c r="I147" s="51">
        <v>0</v>
      </c>
      <c r="J147" s="51">
        <v>0</v>
      </c>
      <c r="K147" s="100"/>
    </row>
    <row r="148" spans="1:11" ht="25.5" x14ac:dyDescent="0.25">
      <c r="A148" s="57" t="s">
        <v>224</v>
      </c>
      <c r="B148" s="97">
        <f t="shared" si="14"/>
        <v>115</v>
      </c>
      <c r="C148" s="153" t="s">
        <v>225</v>
      </c>
      <c r="D148" s="60"/>
      <c r="E148" s="59"/>
      <c r="F148" s="99">
        <f t="shared" si="15"/>
        <v>0</v>
      </c>
      <c r="G148" s="51">
        <v>0</v>
      </c>
      <c r="H148" s="51">
        <v>0</v>
      </c>
      <c r="I148" s="51">
        <v>0</v>
      </c>
      <c r="J148" s="51">
        <v>0</v>
      </c>
      <c r="K148" s="100"/>
    </row>
    <row r="149" spans="1:11" x14ac:dyDescent="0.25">
      <c r="A149" s="57" t="s">
        <v>226</v>
      </c>
      <c r="B149" s="97">
        <f t="shared" si="14"/>
        <v>116</v>
      </c>
      <c r="C149" s="153" t="s">
        <v>227</v>
      </c>
      <c r="D149" s="60">
        <v>4993.2</v>
      </c>
      <c r="E149" s="59">
        <v>60747</v>
      </c>
      <c r="F149" s="99">
        <f t="shared" si="15"/>
        <v>83850</v>
      </c>
      <c r="G149" s="51">
        <v>18550</v>
      </c>
      <c r="H149" s="51">
        <v>17100</v>
      </c>
      <c r="I149" s="51">
        <v>16200</v>
      </c>
      <c r="J149" s="51">
        <v>32000</v>
      </c>
      <c r="K149" s="100"/>
    </row>
    <row r="150" spans="1:11" ht="15.75" thickBot="1" x14ac:dyDescent="0.3">
      <c r="A150" s="114" t="s">
        <v>228</v>
      </c>
      <c r="B150" s="105">
        <f t="shared" si="14"/>
        <v>117</v>
      </c>
      <c r="C150" s="156">
        <v>3040</v>
      </c>
      <c r="D150" s="159"/>
      <c r="E150" s="160"/>
      <c r="F150" s="131">
        <f t="shared" si="15"/>
        <v>0</v>
      </c>
      <c r="G150" s="51">
        <v>0</v>
      </c>
      <c r="H150" s="51">
        <v>0</v>
      </c>
      <c r="I150" s="51">
        <v>0</v>
      </c>
      <c r="J150" s="51">
        <v>0</v>
      </c>
      <c r="K150" s="161"/>
    </row>
    <row r="151" spans="1:11" ht="15.75" thickBot="1" x14ac:dyDescent="0.3">
      <c r="A151" s="88" t="s">
        <v>229</v>
      </c>
      <c r="B151" s="89">
        <f t="shared" si="14"/>
        <v>118</v>
      </c>
      <c r="C151" s="35">
        <v>4000</v>
      </c>
      <c r="D151" s="113">
        <v>78246</v>
      </c>
      <c r="E151" s="37">
        <v>77025</v>
      </c>
      <c r="F151" s="90">
        <v>93598</v>
      </c>
      <c r="G151" s="38"/>
      <c r="H151" s="37"/>
      <c r="I151" s="37"/>
      <c r="J151" s="37"/>
      <c r="K151" s="37"/>
    </row>
    <row r="152" spans="1:11" ht="15.75" thickBot="1" x14ac:dyDescent="0.3">
      <c r="A152" s="88" t="s">
        <v>230</v>
      </c>
      <c r="B152" s="89">
        <f t="shared" si="14"/>
        <v>119</v>
      </c>
      <c r="C152" s="35">
        <v>5000</v>
      </c>
      <c r="D152" s="113">
        <f>SUM(D153,D157:D158,D162)</f>
        <v>9938.4</v>
      </c>
      <c r="E152" s="113">
        <f>SUM(E153,E157:E158,E162)</f>
        <v>16188.6</v>
      </c>
      <c r="F152" s="90">
        <f t="shared" si="15"/>
        <v>32000</v>
      </c>
      <c r="G152" s="38">
        <f>G153</f>
        <v>8000</v>
      </c>
      <c r="H152" s="37">
        <f>H153</f>
        <v>8000</v>
      </c>
      <c r="I152" s="37">
        <f>I153</f>
        <v>8000</v>
      </c>
      <c r="J152" s="37">
        <f>J153</f>
        <v>8000</v>
      </c>
      <c r="K152" s="37"/>
    </row>
    <row r="153" spans="1:11" x14ac:dyDescent="0.25">
      <c r="A153" s="57" t="s">
        <v>231</v>
      </c>
      <c r="B153" s="92">
        <f t="shared" si="14"/>
        <v>120</v>
      </c>
      <c r="C153" s="153">
        <v>5010</v>
      </c>
      <c r="D153" s="60">
        <v>9938.4</v>
      </c>
      <c r="E153" s="59">
        <f>SUM(E154:E156)</f>
        <v>16188.6</v>
      </c>
      <c r="F153" s="162">
        <f t="shared" si="15"/>
        <v>32000</v>
      </c>
      <c r="G153" s="61">
        <f>SUM(G154:G156)</f>
        <v>8000</v>
      </c>
      <c r="H153" s="59">
        <f>SUM(H154:H156)</f>
        <v>8000</v>
      </c>
      <c r="I153" s="59">
        <f>SUM(I154:I156)</f>
        <v>8000</v>
      </c>
      <c r="J153" s="59">
        <f>SUM(J154:J156)</f>
        <v>8000</v>
      </c>
      <c r="K153" s="100"/>
    </row>
    <row r="154" spans="1:11" x14ac:dyDescent="0.25">
      <c r="A154" s="57" t="s">
        <v>232</v>
      </c>
      <c r="B154" s="97">
        <f t="shared" si="14"/>
        <v>121</v>
      </c>
      <c r="C154" s="153" t="s">
        <v>233</v>
      </c>
      <c r="D154" s="60"/>
      <c r="E154" s="59"/>
      <c r="F154" s="99">
        <f t="shared" si="15"/>
        <v>0</v>
      </c>
      <c r="G154" s="61"/>
      <c r="H154" s="59"/>
      <c r="I154" s="59"/>
      <c r="J154" s="59"/>
      <c r="K154" s="100"/>
    </row>
    <row r="155" spans="1:11" x14ac:dyDescent="0.25">
      <c r="A155" s="57" t="s">
        <v>234</v>
      </c>
      <c r="B155" s="97">
        <f t="shared" si="14"/>
        <v>122</v>
      </c>
      <c r="C155" s="153" t="s">
        <v>235</v>
      </c>
      <c r="D155" s="60"/>
      <c r="E155" s="59"/>
      <c r="F155" s="99">
        <f t="shared" si="15"/>
        <v>0</v>
      </c>
      <c r="G155" s="61"/>
      <c r="H155" s="59"/>
      <c r="I155" s="59"/>
      <c r="J155" s="59"/>
      <c r="K155" s="100"/>
    </row>
    <row r="156" spans="1:11" x14ac:dyDescent="0.25">
      <c r="A156" s="57" t="s">
        <v>236</v>
      </c>
      <c r="B156" s="97">
        <f t="shared" si="14"/>
        <v>123</v>
      </c>
      <c r="C156" s="153" t="s">
        <v>237</v>
      </c>
      <c r="D156" s="60">
        <v>9938.4</v>
      </c>
      <c r="E156" s="59">
        <v>16188.6</v>
      </c>
      <c r="F156" s="99">
        <f t="shared" si="15"/>
        <v>32000</v>
      </c>
      <c r="G156" s="61">
        <v>8000</v>
      </c>
      <c r="H156" s="61">
        <v>8000</v>
      </c>
      <c r="I156" s="61">
        <v>8000</v>
      </c>
      <c r="J156" s="61">
        <v>8000</v>
      </c>
      <c r="K156" s="100"/>
    </row>
    <row r="157" spans="1:11" x14ac:dyDescent="0.25">
      <c r="A157" s="57" t="s">
        <v>238</v>
      </c>
      <c r="B157" s="97">
        <f t="shared" si="14"/>
        <v>124</v>
      </c>
      <c r="C157" s="153">
        <v>5020</v>
      </c>
      <c r="D157" s="60"/>
      <c r="E157" s="59"/>
      <c r="F157" s="99">
        <f t="shared" si="15"/>
        <v>0</v>
      </c>
      <c r="G157" s="61"/>
      <c r="H157" s="61"/>
      <c r="I157" s="61"/>
      <c r="J157" s="61"/>
      <c r="K157" s="100"/>
    </row>
    <row r="158" spans="1:11" x14ac:dyDescent="0.25">
      <c r="A158" s="57" t="s">
        <v>239</v>
      </c>
      <c r="B158" s="97">
        <f t="shared" si="14"/>
        <v>125</v>
      </c>
      <c r="C158" s="153">
        <v>5030</v>
      </c>
      <c r="D158" s="60"/>
      <c r="E158" s="59"/>
      <c r="F158" s="99">
        <f t="shared" si="15"/>
        <v>0</v>
      </c>
      <c r="G158" s="61"/>
      <c r="H158" s="61"/>
      <c r="I158" s="61"/>
      <c r="J158" s="61"/>
      <c r="K158" s="100"/>
    </row>
    <row r="159" spans="1:11" x14ac:dyDescent="0.25">
      <c r="A159" s="57" t="s">
        <v>232</v>
      </c>
      <c r="B159" s="97">
        <f t="shared" si="14"/>
        <v>126</v>
      </c>
      <c r="C159" s="153" t="s">
        <v>240</v>
      </c>
      <c r="D159" s="60"/>
      <c r="E159" s="59"/>
      <c r="F159" s="99">
        <f t="shared" si="15"/>
        <v>0</v>
      </c>
      <c r="G159" s="61"/>
      <c r="H159" s="61"/>
      <c r="I159" s="61"/>
      <c r="J159" s="61"/>
      <c r="K159" s="100"/>
    </row>
    <row r="160" spans="1:11" x14ac:dyDescent="0.25">
      <c r="A160" s="57" t="s">
        <v>234</v>
      </c>
      <c r="B160" s="97">
        <f t="shared" si="14"/>
        <v>127</v>
      </c>
      <c r="C160" s="153" t="s">
        <v>241</v>
      </c>
      <c r="D160" s="60"/>
      <c r="E160" s="59"/>
      <c r="F160" s="99">
        <f t="shared" si="15"/>
        <v>0</v>
      </c>
      <c r="G160" s="61"/>
      <c r="H160" s="61"/>
      <c r="I160" s="61"/>
      <c r="J160" s="61"/>
      <c r="K160" s="100"/>
    </row>
    <row r="161" spans="1:18" x14ac:dyDescent="0.25">
      <c r="A161" s="57" t="s">
        <v>236</v>
      </c>
      <c r="B161" s="97">
        <f t="shared" si="14"/>
        <v>128</v>
      </c>
      <c r="C161" s="153" t="s">
        <v>242</v>
      </c>
      <c r="D161" s="60"/>
      <c r="E161" s="59"/>
      <c r="F161" s="99">
        <f t="shared" si="15"/>
        <v>0</v>
      </c>
      <c r="G161" s="61"/>
      <c r="H161" s="61"/>
      <c r="I161" s="61"/>
      <c r="J161" s="61"/>
      <c r="K161" s="100"/>
    </row>
    <row r="162" spans="1:18" ht="15.75" thickBot="1" x14ac:dyDescent="0.3">
      <c r="A162" s="57" t="s">
        <v>243</v>
      </c>
      <c r="B162" s="105">
        <f t="shared" si="14"/>
        <v>129</v>
      </c>
      <c r="C162" s="153">
        <v>5040</v>
      </c>
      <c r="D162" s="60"/>
      <c r="E162" s="59"/>
      <c r="F162" s="131">
        <f t="shared" si="15"/>
        <v>0</v>
      </c>
      <c r="G162" s="61"/>
      <c r="H162" s="59"/>
      <c r="I162" s="59"/>
      <c r="J162" s="59"/>
      <c r="K162" s="100"/>
    </row>
    <row r="163" spans="1:18" ht="15.75" thickBot="1" x14ac:dyDescent="0.3">
      <c r="A163" s="88" t="s">
        <v>244</v>
      </c>
      <c r="B163" s="89">
        <f t="shared" si="14"/>
        <v>130</v>
      </c>
      <c r="C163" s="35">
        <v>6000</v>
      </c>
      <c r="D163" s="113"/>
      <c r="E163" s="37"/>
      <c r="F163" s="90">
        <f t="shared" si="15"/>
        <v>0</v>
      </c>
      <c r="G163" s="38"/>
      <c r="H163" s="37"/>
      <c r="I163" s="37"/>
      <c r="J163" s="37"/>
      <c r="K163" s="37"/>
    </row>
    <row r="164" spans="1:18" x14ac:dyDescent="0.25">
      <c r="A164" s="57" t="s">
        <v>245</v>
      </c>
      <c r="B164" s="92">
        <f t="shared" si="14"/>
        <v>131</v>
      </c>
      <c r="C164" s="153">
        <v>6010</v>
      </c>
      <c r="D164" s="60"/>
      <c r="E164" s="59"/>
      <c r="F164" s="95">
        <f t="shared" si="15"/>
        <v>0</v>
      </c>
      <c r="G164" s="63"/>
      <c r="H164" s="100"/>
      <c r="I164" s="100"/>
      <c r="J164" s="100"/>
      <c r="K164" s="100"/>
    </row>
    <row r="165" spans="1:18" x14ac:dyDescent="0.25">
      <c r="A165" s="57" t="s">
        <v>246</v>
      </c>
      <c r="B165" s="97">
        <f t="shared" si="14"/>
        <v>132</v>
      </c>
      <c r="C165" s="153">
        <v>6020</v>
      </c>
      <c r="D165" s="60">
        <v>0.4</v>
      </c>
      <c r="E165" s="59">
        <v>1.3</v>
      </c>
      <c r="F165" s="99">
        <v>2.5</v>
      </c>
      <c r="G165" s="63"/>
      <c r="H165" s="100"/>
      <c r="I165" s="100"/>
      <c r="J165" s="100"/>
      <c r="K165" s="100"/>
    </row>
    <row r="166" spans="1:18" ht="25.5" x14ac:dyDescent="0.25">
      <c r="A166" s="57" t="s">
        <v>247</v>
      </c>
      <c r="B166" s="97">
        <f t="shared" si="14"/>
        <v>133</v>
      </c>
      <c r="C166" s="153">
        <v>6030</v>
      </c>
      <c r="D166" s="60"/>
      <c r="E166" s="59"/>
      <c r="F166" s="99">
        <f t="shared" si="15"/>
        <v>0</v>
      </c>
      <c r="G166" s="63"/>
      <c r="H166" s="100"/>
      <c r="I166" s="100"/>
      <c r="J166" s="100"/>
      <c r="K166" s="100"/>
    </row>
    <row r="167" spans="1:18" ht="15.75" thickBot="1" x14ac:dyDescent="0.3">
      <c r="A167" s="114" t="s">
        <v>248</v>
      </c>
      <c r="B167" s="105">
        <f t="shared" si="14"/>
        <v>134</v>
      </c>
      <c r="C167" s="156">
        <v>6040</v>
      </c>
      <c r="D167" s="117">
        <v>0.6</v>
      </c>
      <c r="E167" s="76">
        <v>0.7</v>
      </c>
      <c r="F167" s="131">
        <v>0.3</v>
      </c>
      <c r="G167" s="158"/>
      <c r="H167" s="119"/>
      <c r="I167" s="119"/>
      <c r="J167" s="119"/>
      <c r="K167" s="119"/>
    </row>
    <row r="168" spans="1:18" ht="15.75" thickBot="1" x14ac:dyDescent="0.3">
      <c r="A168" s="88" t="s">
        <v>249</v>
      </c>
      <c r="B168" s="89">
        <f t="shared" si="14"/>
        <v>135</v>
      </c>
      <c r="C168" s="35">
        <v>7000</v>
      </c>
      <c r="D168" s="113"/>
      <c r="E168" s="37"/>
      <c r="F168" s="90">
        <f t="shared" si="15"/>
        <v>0</v>
      </c>
      <c r="G168" s="38"/>
      <c r="H168" s="37"/>
      <c r="I168" s="37"/>
      <c r="J168" s="37"/>
      <c r="K168" s="37"/>
    </row>
    <row r="169" spans="1:18" x14ac:dyDescent="0.25">
      <c r="A169" s="163" t="s">
        <v>250</v>
      </c>
      <c r="B169" s="164">
        <f t="shared" si="14"/>
        <v>136</v>
      </c>
      <c r="C169" s="48">
        <v>7010</v>
      </c>
      <c r="D169" s="165">
        <v>124433</v>
      </c>
      <c r="E169" s="166">
        <v>129558.6</v>
      </c>
      <c r="F169" s="165">
        <v>150175.70000000001</v>
      </c>
      <c r="G169" s="166"/>
      <c r="H169" s="166"/>
      <c r="I169" s="167"/>
      <c r="J169" s="166"/>
      <c r="K169" s="53"/>
    </row>
    <row r="170" spans="1:18" x14ac:dyDescent="0.25">
      <c r="A170" s="126" t="s">
        <v>251</v>
      </c>
      <c r="B170" s="127">
        <f t="shared" si="14"/>
        <v>137</v>
      </c>
      <c r="C170" s="58">
        <v>7020</v>
      </c>
      <c r="D170" s="98">
        <v>12304</v>
      </c>
      <c r="E170" s="61">
        <v>10921.1</v>
      </c>
      <c r="F170" s="98">
        <v>12142.6</v>
      </c>
      <c r="G170" s="61"/>
      <c r="H170" s="61"/>
      <c r="I170" s="72"/>
      <c r="J170" s="61"/>
      <c r="K170" s="63"/>
    </row>
    <row r="171" spans="1:18" x14ac:dyDescent="0.25">
      <c r="A171" s="126" t="s">
        <v>252</v>
      </c>
      <c r="B171" s="127">
        <f t="shared" si="14"/>
        <v>138</v>
      </c>
      <c r="C171" s="58">
        <v>7030</v>
      </c>
      <c r="D171" s="98">
        <v>136737</v>
      </c>
      <c r="E171" s="61">
        <v>140479.70000000001</v>
      </c>
      <c r="F171" s="98">
        <f>SUM(F169:F170)</f>
        <v>162318.30000000002</v>
      </c>
      <c r="G171" s="61"/>
      <c r="H171" s="61"/>
      <c r="I171" s="72"/>
      <c r="J171" s="61"/>
      <c r="K171" s="63"/>
    </row>
    <row r="172" spans="1:18" x14ac:dyDescent="0.25">
      <c r="A172" s="126" t="s">
        <v>253</v>
      </c>
      <c r="B172" s="127">
        <f t="shared" si="14"/>
        <v>139</v>
      </c>
      <c r="C172" s="58">
        <v>7040</v>
      </c>
      <c r="D172" s="98"/>
      <c r="E172" s="61"/>
      <c r="F172" s="98">
        <f t="shared" si="15"/>
        <v>0</v>
      </c>
      <c r="G172" s="61">
        <v>0</v>
      </c>
      <c r="H172" s="61">
        <v>0</v>
      </c>
      <c r="I172" s="72">
        <v>0</v>
      </c>
      <c r="J172" s="61">
        <v>0</v>
      </c>
      <c r="K172" s="63"/>
    </row>
    <row r="173" spans="1:18" x14ac:dyDescent="0.25">
      <c r="A173" s="126" t="s">
        <v>254</v>
      </c>
      <c r="B173" s="127">
        <f t="shared" si="14"/>
        <v>140</v>
      </c>
      <c r="C173" s="58">
        <v>7050</v>
      </c>
      <c r="D173" s="98"/>
      <c r="E173" s="61"/>
      <c r="F173" s="98">
        <f t="shared" si="15"/>
        <v>0</v>
      </c>
      <c r="G173" s="61">
        <v>0</v>
      </c>
      <c r="H173" s="61">
        <v>0</v>
      </c>
      <c r="I173" s="72">
        <v>0</v>
      </c>
      <c r="J173" s="61">
        <v>0</v>
      </c>
      <c r="K173" s="63"/>
      <c r="L173" s="168"/>
      <c r="M173" s="169"/>
      <c r="N173" s="169"/>
      <c r="O173" s="169"/>
      <c r="P173" s="169"/>
      <c r="Q173" s="169"/>
      <c r="R173" s="128"/>
    </row>
    <row r="174" spans="1:18" ht="15.75" thickBot="1" x14ac:dyDescent="0.3">
      <c r="A174" s="170" t="s">
        <v>255</v>
      </c>
      <c r="B174" s="171">
        <f t="shared" ref="B174:B206" si="20">B173+1</f>
        <v>141</v>
      </c>
      <c r="C174" s="172">
        <v>8000</v>
      </c>
      <c r="D174" s="173"/>
      <c r="E174" s="174"/>
      <c r="F174" s="173">
        <f t="shared" si="15"/>
        <v>0</v>
      </c>
      <c r="G174" s="175"/>
      <c r="H174" s="175"/>
      <c r="I174" s="175"/>
      <c r="J174" s="175"/>
      <c r="K174" s="176"/>
      <c r="L174" s="177"/>
      <c r="M174" s="169"/>
      <c r="N174" s="169"/>
      <c r="O174" s="169"/>
      <c r="P174" s="169"/>
      <c r="Q174" s="169"/>
      <c r="R174" s="128"/>
    </row>
    <row r="175" spans="1:18" x14ac:dyDescent="0.25">
      <c r="A175" s="46" t="s">
        <v>256</v>
      </c>
      <c r="B175" s="92">
        <f t="shared" si="20"/>
        <v>142</v>
      </c>
      <c r="C175" s="178">
        <v>8010</v>
      </c>
      <c r="D175" s="179">
        <v>951</v>
      </c>
      <c r="E175" s="180">
        <v>1121.5</v>
      </c>
      <c r="F175" s="181">
        <f t="shared" ref="F175:J175" si="21">SUM(F176:F182)</f>
        <v>1121.5</v>
      </c>
      <c r="G175" s="181">
        <f t="shared" si="21"/>
        <v>1121.5</v>
      </c>
      <c r="H175" s="181">
        <f t="shared" si="21"/>
        <v>1121.5</v>
      </c>
      <c r="I175" s="181">
        <f t="shared" si="21"/>
        <v>1121.5</v>
      </c>
      <c r="J175" s="181">
        <f t="shared" si="21"/>
        <v>1121.5</v>
      </c>
      <c r="K175" s="182"/>
      <c r="L175" s="183"/>
      <c r="M175" s="169"/>
      <c r="N175" s="169"/>
      <c r="O175" s="169"/>
      <c r="P175" s="169"/>
      <c r="Q175" s="169"/>
      <c r="R175" s="128"/>
    </row>
    <row r="176" spans="1:18" x14ac:dyDescent="0.25">
      <c r="A176" s="57" t="s">
        <v>257</v>
      </c>
      <c r="B176" s="97">
        <f t="shared" si="20"/>
        <v>143</v>
      </c>
      <c r="C176" s="184" t="s">
        <v>258</v>
      </c>
      <c r="D176" s="185">
        <v>1</v>
      </c>
      <c r="E176" s="110">
        <v>1</v>
      </c>
      <c r="F176" s="186">
        <v>1</v>
      </c>
      <c r="G176" s="186">
        <v>1</v>
      </c>
      <c r="H176" s="186">
        <v>1</v>
      </c>
      <c r="I176" s="186">
        <v>1</v>
      </c>
      <c r="J176" s="186">
        <v>1</v>
      </c>
      <c r="K176" s="187"/>
      <c r="L176" s="183"/>
      <c r="M176" s="169"/>
      <c r="N176" s="169"/>
      <c r="O176" s="169"/>
      <c r="P176" s="169"/>
      <c r="Q176" s="169"/>
      <c r="R176" s="128"/>
    </row>
    <row r="177" spans="1:18" x14ac:dyDescent="0.25">
      <c r="A177" s="57" t="s">
        <v>259</v>
      </c>
      <c r="B177" s="97">
        <f t="shared" si="20"/>
        <v>144</v>
      </c>
      <c r="C177" s="184" t="s">
        <v>260</v>
      </c>
      <c r="D177" s="185">
        <v>3</v>
      </c>
      <c r="E177" s="110">
        <v>4</v>
      </c>
      <c r="F177" s="186">
        <v>4</v>
      </c>
      <c r="G177" s="186">
        <v>4</v>
      </c>
      <c r="H177" s="186">
        <v>4</v>
      </c>
      <c r="I177" s="186">
        <v>4</v>
      </c>
      <c r="J177" s="186">
        <v>4</v>
      </c>
      <c r="K177" s="187"/>
      <c r="L177" s="183"/>
      <c r="M177" s="169"/>
      <c r="N177" s="169"/>
      <c r="O177" s="169"/>
      <c r="P177" s="169"/>
      <c r="Q177" s="169"/>
      <c r="R177" s="128"/>
    </row>
    <row r="178" spans="1:18" x14ac:dyDescent="0.25">
      <c r="A178" s="57" t="s">
        <v>261</v>
      </c>
      <c r="B178" s="97">
        <f t="shared" si="20"/>
        <v>145</v>
      </c>
      <c r="C178" s="184" t="s">
        <v>262</v>
      </c>
      <c r="D178" s="185">
        <v>331</v>
      </c>
      <c r="E178" s="110">
        <v>357.25</v>
      </c>
      <c r="F178" s="186">
        <v>369.75</v>
      </c>
      <c r="G178" s="186">
        <v>369.75</v>
      </c>
      <c r="H178" s="186">
        <v>369.75</v>
      </c>
      <c r="I178" s="186">
        <v>369.75</v>
      </c>
      <c r="J178" s="186">
        <v>369.75</v>
      </c>
      <c r="K178" s="187"/>
      <c r="L178" s="183"/>
      <c r="M178" s="169"/>
      <c r="N178" s="169"/>
      <c r="O178" s="169"/>
      <c r="P178" s="169"/>
      <c r="Q178" s="169"/>
      <c r="R178" s="128"/>
    </row>
    <row r="179" spans="1:18" x14ac:dyDescent="0.25">
      <c r="A179" s="57" t="s">
        <v>263</v>
      </c>
      <c r="B179" s="97">
        <f t="shared" si="20"/>
        <v>146</v>
      </c>
      <c r="C179" s="184" t="s">
        <v>264</v>
      </c>
      <c r="D179" s="185">
        <v>14</v>
      </c>
      <c r="E179" s="110">
        <v>18</v>
      </c>
      <c r="F179" s="186">
        <v>18</v>
      </c>
      <c r="G179" s="186">
        <v>18</v>
      </c>
      <c r="H179" s="186">
        <v>18</v>
      </c>
      <c r="I179" s="186">
        <v>18</v>
      </c>
      <c r="J179" s="186">
        <v>18</v>
      </c>
      <c r="K179" s="187"/>
      <c r="L179" s="183"/>
      <c r="M179" s="169"/>
      <c r="N179" s="169"/>
      <c r="O179" s="169"/>
      <c r="P179" s="169"/>
      <c r="Q179" s="169"/>
      <c r="R179" s="128"/>
    </row>
    <row r="180" spans="1:18" x14ac:dyDescent="0.25">
      <c r="A180" s="57" t="s">
        <v>265</v>
      </c>
      <c r="B180" s="97">
        <f t="shared" si="20"/>
        <v>147</v>
      </c>
      <c r="C180" s="184" t="s">
        <v>266</v>
      </c>
      <c r="D180" s="185">
        <v>388</v>
      </c>
      <c r="E180" s="110">
        <v>459.5</v>
      </c>
      <c r="F180" s="186">
        <v>458.5</v>
      </c>
      <c r="G180" s="186">
        <v>458.5</v>
      </c>
      <c r="H180" s="186">
        <v>458.5</v>
      </c>
      <c r="I180" s="186">
        <v>458.5</v>
      </c>
      <c r="J180" s="186">
        <v>458.5</v>
      </c>
      <c r="K180" s="187"/>
      <c r="L180" s="183"/>
      <c r="M180" s="169"/>
      <c r="N180" s="169"/>
      <c r="O180" s="169"/>
      <c r="P180" s="169"/>
      <c r="Q180" s="169"/>
      <c r="R180" s="128"/>
    </row>
    <row r="181" spans="1:18" x14ac:dyDescent="0.25">
      <c r="A181" s="57" t="s">
        <v>267</v>
      </c>
      <c r="B181" s="97">
        <f t="shared" si="20"/>
        <v>148</v>
      </c>
      <c r="C181" s="188" t="s">
        <v>268</v>
      </c>
      <c r="D181" s="185">
        <v>110</v>
      </c>
      <c r="E181" s="110">
        <v>151</v>
      </c>
      <c r="F181" s="186">
        <v>137.25</v>
      </c>
      <c r="G181" s="186">
        <v>137.25</v>
      </c>
      <c r="H181" s="186">
        <v>137.25</v>
      </c>
      <c r="I181" s="186">
        <v>137.25</v>
      </c>
      <c r="J181" s="186">
        <v>137.25</v>
      </c>
      <c r="K181" s="187"/>
      <c r="L181" s="183"/>
      <c r="M181" s="169"/>
      <c r="N181" s="169"/>
      <c r="O181" s="169"/>
      <c r="P181" s="169"/>
      <c r="Q181" s="169"/>
      <c r="R181" s="128"/>
    </row>
    <row r="182" spans="1:18" ht="15.75" thickBot="1" x14ac:dyDescent="0.3">
      <c r="A182" s="114" t="s">
        <v>269</v>
      </c>
      <c r="B182" s="105">
        <f t="shared" si="20"/>
        <v>149</v>
      </c>
      <c r="C182" s="188" t="s">
        <v>270</v>
      </c>
      <c r="D182" s="189">
        <v>104</v>
      </c>
      <c r="E182" s="190">
        <v>130.75</v>
      </c>
      <c r="F182" s="186">
        <v>133</v>
      </c>
      <c r="G182" s="186">
        <v>133</v>
      </c>
      <c r="H182" s="186">
        <v>133</v>
      </c>
      <c r="I182" s="186">
        <v>133</v>
      </c>
      <c r="J182" s="186">
        <v>133</v>
      </c>
      <c r="K182" s="191"/>
      <c r="L182" s="169"/>
      <c r="M182" s="169"/>
      <c r="N182" s="169"/>
      <c r="O182" s="169"/>
      <c r="P182" s="169"/>
      <c r="Q182" s="169"/>
      <c r="R182" s="128"/>
    </row>
    <row r="183" spans="1:18" ht="15.75" thickBot="1" x14ac:dyDescent="0.3">
      <c r="A183" s="39" t="s">
        <v>271</v>
      </c>
      <c r="B183" s="40">
        <f t="shared" si="20"/>
        <v>150</v>
      </c>
      <c r="C183" s="192">
        <v>8020</v>
      </c>
      <c r="D183" s="193">
        <v>138640.1</v>
      </c>
      <c r="E183" s="194">
        <v>169249</v>
      </c>
      <c r="F183" s="43">
        <f>SUM(F184:F190)</f>
        <v>195068.1</v>
      </c>
      <c r="G183" s="195">
        <f>SUM(G184:G190)</f>
        <v>48146.700000000004</v>
      </c>
      <c r="H183" s="193">
        <f>SUM(H184:H190)</f>
        <v>48973.799999999996</v>
      </c>
      <c r="I183" s="193">
        <f t="shared" ref="I183:J183" si="22">SUM(I184:I190)</f>
        <v>48973.799999999996</v>
      </c>
      <c r="J183" s="193">
        <f t="shared" si="22"/>
        <v>48973.799999999996</v>
      </c>
      <c r="K183" s="44"/>
      <c r="L183" s="196"/>
      <c r="M183" s="196"/>
      <c r="N183" s="196"/>
      <c r="O183" s="169"/>
      <c r="P183" s="168"/>
      <c r="Q183" s="168"/>
      <c r="R183" s="128"/>
    </row>
    <row r="184" spans="1:18" x14ac:dyDescent="0.25">
      <c r="A184" s="46" t="s">
        <v>257</v>
      </c>
      <c r="B184" s="92">
        <f t="shared" si="20"/>
        <v>151</v>
      </c>
      <c r="C184" s="184" t="s">
        <v>272</v>
      </c>
      <c r="D184" s="51">
        <v>713.3</v>
      </c>
      <c r="E184" s="49">
        <v>807.5</v>
      </c>
      <c r="F184" s="95">
        <f>SUM(G184:J184)</f>
        <v>1026</v>
      </c>
      <c r="G184" s="52">
        <v>234</v>
      </c>
      <c r="H184" s="52">
        <v>264</v>
      </c>
      <c r="I184" s="52">
        <v>264</v>
      </c>
      <c r="J184" s="52">
        <v>264</v>
      </c>
      <c r="K184" s="166"/>
      <c r="L184" s="196"/>
      <c r="M184" s="169"/>
      <c r="N184" s="169"/>
      <c r="O184" s="169"/>
      <c r="P184" s="168"/>
      <c r="Q184" s="168"/>
      <c r="R184" s="128"/>
    </row>
    <row r="185" spans="1:18" x14ac:dyDescent="0.25">
      <c r="A185" s="46" t="s">
        <v>273</v>
      </c>
      <c r="B185" s="97">
        <f t="shared" si="20"/>
        <v>152</v>
      </c>
      <c r="C185" s="184" t="s">
        <v>274</v>
      </c>
      <c r="D185" s="51">
        <v>1027.5999999999999</v>
      </c>
      <c r="E185" s="49">
        <v>794</v>
      </c>
      <c r="F185" s="99">
        <f t="shared" ref="F185:F206" si="23">G185+H185+I185+J185</f>
        <v>2052</v>
      </c>
      <c r="G185" s="52">
        <v>468</v>
      </c>
      <c r="H185" s="52">
        <v>528</v>
      </c>
      <c r="I185" s="52">
        <v>528</v>
      </c>
      <c r="J185" s="52">
        <v>528</v>
      </c>
      <c r="K185" s="51"/>
      <c r="L185" s="169"/>
      <c r="M185" s="169"/>
      <c r="N185" s="169"/>
      <c r="O185" s="169"/>
      <c r="P185" s="168"/>
      <c r="Q185" s="168"/>
      <c r="R185" s="128"/>
    </row>
    <row r="186" spans="1:18" x14ac:dyDescent="0.25">
      <c r="A186" s="57" t="s">
        <v>261</v>
      </c>
      <c r="B186" s="97">
        <f t="shared" si="20"/>
        <v>153</v>
      </c>
      <c r="C186" s="184" t="s">
        <v>275</v>
      </c>
      <c r="D186" s="61">
        <v>60003.7</v>
      </c>
      <c r="E186" s="59">
        <v>76234</v>
      </c>
      <c r="F186" s="99">
        <f t="shared" si="23"/>
        <v>88740</v>
      </c>
      <c r="G186" s="52">
        <v>22185</v>
      </c>
      <c r="H186" s="52">
        <v>22185</v>
      </c>
      <c r="I186" s="52">
        <v>22185</v>
      </c>
      <c r="J186" s="52">
        <v>22185</v>
      </c>
      <c r="K186" s="61"/>
      <c r="L186" s="196"/>
      <c r="M186" s="196"/>
      <c r="N186" s="169"/>
      <c r="O186" s="169"/>
      <c r="P186" s="168"/>
      <c r="Q186" s="168"/>
      <c r="R186" s="128"/>
    </row>
    <row r="187" spans="1:18" x14ac:dyDescent="0.25">
      <c r="A187" s="57" t="s">
        <v>263</v>
      </c>
      <c r="B187" s="97">
        <f t="shared" si="20"/>
        <v>154</v>
      </c>
      <c r="C187" s="184" t="s">
        <v>276</v>
      </c>
      <c r="D187" s="61">
        <v>3355.3</v>
      </c>
      <c r="E187" s="59">
        <v>3219.9</v>
      </c>
      <c r="F187" s="99">
        <f t="shared" si="23"/>
        <v>1892.8</v>
      </c>
      <c r="G187" s="52">
        <v>440.8</v>
      </c>
      <c r="H187" s="52">
        <v>484</v>
      </c>
      <c r="I187" s="52">
        <v>484</v>
      </c>
      <c r="J187" s="52">
        <v>484</v>
      </c>
      <c r="K187" s="61"/>
      <c r="L187" s="196"/>
      <c r="M187" s="169"/>
      <c r="N187" s="169"/>
      <c r="O187" s="169"/>
      <c r="P187" s="168"/>
      <c r="Q187" s="168"/>
      <c r="R187" s="128"/>
    </row>
    <row r="188" spans="1:18" x14ac:dyDescent="0.25">
      <c r="A188" s="57" t="s">
        <v>265</v>
      </c>
      <c r="B188" s="97">
        <f t="shared" si="20"/>
        <v>155</v>
      </c>
      <c r="C188" s="184" t="s">
        <v>277</v>
      </c>
      <c r="D188" s="61">
        <v>50784.800000000003</v>
      </c>
      <c r="E188" s="59">
        <v>63998.3</v>
      </c>
      <c r="F188" s="99">
        <f t="shared" si="23"/>
        <v>74276.800000000003</v>
      </c>
      <c r="G188" s="52">
        <v>18569.2</v>
      </c>
      <c r="H188" s="52">
        <v>18569.2</v>
      </c>
      <c r="I188" s="52">
        <v>18569.2</v>
      </c>
      <c r="J188" s="52">
        <v>18569.2</v>
      </c>
      <c r="K188" s="61"/>
      <c r="L188" s="196"/>
      <c r="M188" s="169"/>
      <c r="N188" s="169"/>
      <c r="O188" s="169"/>
      <c r="P188" s="168"/>
      <c r="Q188" s="168"/>
      <c r="R188" s="128"/>
    </row>
    <row r="189" spans="1:18" x14ac:dyDescent="0.25">
      <c r="A189" s="57" t="s">
        <v>267</v>
      </c>
      <c r="B189" s="97">
        <f t="shared" si="20"/>
        <v>156</v>
      </c>
      <c r="C189" s="188" t="s">
        <v>278</v>
      </c>
      <c r="D189" s="61">
        <v>10050.6</v>
      </c>
      <c r="E189" s="59">
        <v>11554.1</v>
      </c>
      <c r="F189" s="99">
        <f t="shared" si="23"/>
        <v>14083.1</v>
      </c>
      <c r="G189" s="52">
        <v>3272.3</v>
      </c>
      <c r="H189" s="52">
        <v>3603.6</v>
      </c>
      <c r="I189" s="52">
        <v>3603.6</v>
      </c>
      <c r="J189" s="52">
        <v>3603.6</v>
      </c>
      <c r="K189" s="61"/>
      <c r="L189" s="196"/>
      <c r="M189" s="169"/>
      <c r="N189" s="169"/>
      <c r="O189" s="169"/>
      <c r="P189" s="168"/>
      <c r="Q189" s="168"/>
      <c r="R189" s="128"/>
    </row>
    <row r="190" spans="1:18" ht="15.75" thickBot="1" x14ac:dyDescent="0.3">
      <c r="A190" s="114" t="s">
        <v>269</v>
      </c>
      <c r="B190" s="105">
        <f t="shared" si="20"/>
        <v>157</v>
      </c>
      <c r="C190" s="188" t="s">
        <v>279</v>
      </c>
      <c r="D190" s="77">
        <v>12704.8</v>
      </c>
      <c r="E190" s="76">
        <v>12641.2</v>
      </c>
      <c r="F190" s="131">
        <f t="shared" si="23"/>
        <v>12997.4</v>
      </c>
      <c r="G190" s="52">
        <v>2977.4</v>
      </c>
      <c r="H190" s="52">
        <v>3340</v>
      </c>
      <c r="I190" s="52">
        <v>3340</v>
      </c>
      <c r="J190" s="52">
        <v>3340</v>
      </c>
      <c r="K190" s="87"/>
      <c r="L190" s="196"/>
      <c r="M190" s="169"/>
      <c r="N190" s="169"/>
      <c r="O190" s="169"/>
      <c r="P190" s="168"/>
      <c r="Q190" s="168"/>
      <c r="R190" s="128"/>
    </row>
    <row r="191" spans="1:18" ht="26.25" thickBot="1" x14ac:dyDescent="0.3">
      <c r="A191" s="39" t="s">
        <v>280</v>
      </c>
      <c r="B191" s="40">
        <f t="shared" si="20"/>
        <v>158</v>
      </c>
      <c r="C191" s="192">
        <v>8030</v>
      </c>
      <c r="D191" s="193">
        <v>12.1</v>
      </c>
      <c r="E191" s="194">
        <v>12.6</v>
      </c>
      <c r="F191" s="43">
        <f t="shared" ref="F191:F198" si="24">F183/F175/12</f>
        <v>14.494583147570218</v>
      </c>
      <c r="G191" s="42">
        <f t="shared" ref="G191:J198" si="25">G183/G175/3</f>
        <v>14.310209540793581</v>
      </c>
      <c r="H191" s="197">
        <f t="shared" si="25"/>
        <v>14.556041016495763</v>
      </c>
      <c r="I191" s="198">
        <f t="shared" si="25"/>
        <v>14.556041016495763</v>
      </c>
      <c r="J191" s="197">
        <f t="shared" si="25"/>
        <v>14.556041016495763</v>
      </c>
      <c r="K191" s="44"/>
      <c r="L191" s="196"/>
      <c r="M191" s="169"/>
      <c r="N191" s="169"/>
      <c r="O191" s="169"/>
      <c r="P191" s="169"/>
      <c r="Q191" s="169"/>
      <c r="R191" s="128"/>
    </row>
    <row r="192" spans="1:18" x14ac:dyDescent="0.25">
      <c r="A192" s="46" t="s">
        <v>257</v>
      </c>
      <c r="B192" s="92">
        <f t="shared" si="20"/>
        <v>159</v>
      </c>
      <c r="C192" s="184" t="s">
        <v>281</v>
      </c>
      <c r="D192" s="51">
        <v>59.4</v>
      </c>
      <c r="E192" s="81">
        <v>67.3</v>
      </c>
      <c r="F192" s="95">
        <f t="shared" si="24"/>
        <v>85.5</v>
      </c>
      <c r="G192" s="81">
        <f t="shared" si="25"/>
        <v>78</v>
      </c>
      <c r="H192" s="166">
        <f t="shared" si="25"/>
        <v>88</v>
      </c>
      <c r="I192" s="166">
        <f t="shared" si="25"/>
        <v>88</v>
      </c>
      <c r="J192" s="166">
        <f t="shared" si="25"/>
        <v>88</v>
      </c>
      <c r="K192" s="53"/>
      <c r="L192" s="140"/>
      <c r="M192" s="128"/>
      <c r="N192" s="128"/>
      <c r="O192" s="128"/>
      <c r="P192" s="128"/>
      <c r="Q192" s="128"/>
      <c r="R192" s="128"/>
    </row>
    <row r="193" spans="1:18" x14ac:dyDescent="0.25">
      <c r="A193" s="46" t="s">
        <v>273</v>
      </c>
      <c r="B193" s="97">
        <f t="shared" si="20"/>
        <v>160</v>
      </c>
      <c r="C193" s="184" t="s">
        <v>282</v>
      </c>
      <c r="D193" s="51">
        <v>28.5</v>
      </c>
      <c r="E193" s="81">
        <v>16.5</v>
      </c>
      <c r="F193" s="99">
        <f t="shared" si="24"/>
        <v>42.75</v>
      </c>
      <c r="G193" s="81">
        <f t="shared" si="25"/>
        <v>39</v>
      </c>
      <c r="H193" s="61">
        <f t="shared" si="25"/>
        <v>44</v>
      </c>
      <c r="I193" s="61">
        <f t="shared" si="25"/>
        <v>44</v>
      </c>
      <c r="J193" s="61">
        <f t="shared" si="25"/>
        <v>44</v>
      </c>
      <c r="K193" s="66"/>
      <c r="L193" s="128"/>
      <c r="M193" s="128"/>
      <c r="N193" s="128"/>
      <c r="O193" s="128"/>
      <c r="P193" s="128"/>
      <c r="Q193" s="128"/>
      <c r="R193" s="128"/>
    </row>
    <row r="194" spans="1:18" x14ac:dyDescent="0.25">
      <c r="A194" s="57" t="s">
        <v>261</v>
      </c>
      <c r="B194" s="97">
        <f t="shared" si="20"/>
        <v>161</v>
      </c>
      <c r="C194" s="184" t="s">
        <v>283</v>
      </c>
      <c r="D194" s="61">
        <v>15.1</v>
      </c>
      <c r="E194" s="72">
        <v>17.8</v>
      </c>
      <c r="F194" s="99">
        <f t="shared" si="24"/>
        <v>20</v>
      </c>
      <c r="G194" s="72">
        <f t="shared" si="25"/>
        <v>20</v>
      </c>
      <c r="H194" s="61">
        <f t="shared" si="25"/>
        <v>20</v>
      </c>
      <c r="I194" s="61">
        <f t="shared" si="25"/>
        <v>20</v>
      </c>
      <c r="J194" s="61">
        <f t="shared" si="25"/>
        <v>20</v>
      </c>
      <c r="K194" s="63"/>
      <c r="L194" s="128"/>
      <c r="M194" s="128"/>
      <c r="N194" s="128"/>
      <c r="O194" s="128"/>
      <c r="P194" s="128"/>
      <c r="Q194" s="128"/>
      <c r="R194" s="128"/>
    </row>
    <row r="195" spans="1:18" x14ac:dyDescent="0.25">
      <c r="A195" s="57" t="s">
        <v>263</v>
      </c>
      <c r="B195" s="97">
        <f t="shared" si="20"/>
        <v>162</v>
      </c>
      <c r="C195" s="184" t="s">
        <v>284</v>
      </c>
      <c r="D195" s="61">
        <v>20</v>
      </c>
      <c r="E195" s="72">
        <v>14.9</v>
      </c>
      <c r="F195" s="99">
        <f t="shared" si="24"/>
        <v>8.7629629629629626</v>
      </c>
      <c r="G195" s="72">
        <f t="shared" si="25"/>
        <v>8.162962962962963</v>
      </c>
      <c r="H195" s="61">
        <f t="shared" si="25"/>
        <v>8.9629629629629637</v>
      </c>
      <c r="I195" s="61">
        <f t="shared" si="25"/>
        <v>8.9629629629629637</v>
      </c>
      <c r="J195" s="61">
        <f t="shared" si="25"/>
        <v>8.9629629629629637</v>
      </c>
      <c r="K195" s="63"/>
    </row>
    <row r="196" spans="1:18" x14ac:dyDescent="0.25">
      <c r="A196" s="57" t="s">
        <v>265</v>
      </c>
      <c r="B196" s="97">
        <f t="shared" si="20"/>
        <v>163</v>
      </c>
      <c r="C196" s="184" t="s">
        <v>285</v>
      </c>
      <c r="D196" s="61">
        <v>10.9</v>
      </c>
      <c r="E196" s="72">
        <v>11.6</v>
      </c>
      <c r="F196" s="99">
        <f t="shared" si="24"/>
        <v>13.499963649581971</v>
      </c>
      <c r="G196" s="72">
        <f t="shared" si="25"/>
        <v>13.499963649581971</v>
      </c>
      <c r="H196" s="61">
        <f t="shared" si="25"/>
        <v>13.499963649581971</v>
      </c>
      <c r="I196" s="61">
        <f t="shared" si="25"/>
        <v>13.499963649581971</v>
      </c>
      <c r="J196" s="61">
        <f t="shared" si="25"/>
        <v>13.499963649581971</v>
      </c>
      <c r="K196" s="63"/>
    </row>
    <row r="197" spans="1:18" x14ac:dyDescent="0.25">
      <c r="A197" s="57" t="s">
        <v>267</v>
      </c>
      <c r="B197" s="97">
        <f t="shared" si="20"/>
        <v>164</v>
      </c>
      <c r="C197" s="188" t="s">
        <v>286</v>
      </c>
      <c r="D197" s="61">
        <v>7.6</v>
      </c>
      <c r="E197" s="72">
        <v>6.4</v>
      </c>
      <c r="F197" s="99">
        <f t="shared" si="24"/>
        <v>8.5507589556769883</v>
      </c>
      <c r="G197" s="72">
        <f t="shared" si="25"/>
        <v>7.9472981177899209</v>
      </c>
      <c r="H197" s="61">
        <f t="shared" si="25"/>
        <v>8.7519125683060111</v>
      </c>
      <c r="I197" s="61">
        <f t="shared" si="25"/>
        <v>8.7519125683060111</v>
      </c>
      <c r="J197" s="61">
        <f t="shared" si="25"/>
        <v>8.7519125683060111</v>
      </c>
      <c r="K197" s="63"/>
    </row>
    <row r="198" spans="1:18" ht="15.75" thickBot="1" x14ac:dyDescent="0.3">
      <c r="A198" s="114" t="s">
        <v>269</v>
      </c>
      <c r="B198" s="105">
        <f t="shared" si="20"/>
        <v>165</v>
      </c>
      <c r="C198" s="188" t="s">
        <v>287</v>
      </c>
      <c r="D198" s="77">
        <v>10.199999999999999</v>
      </c>
      <c r="E198" s="199">
        <v>8.1</v>
      </c>
      <c r="F198" s="131">
        <f t="shared" si="24"/>
        <v>8.1437343358395982</v>
      </c>
      <c r="G198" s="199">
        <f t="shared" si="25"/>
        <v>7.462155388471178</v>
      </c>
      <c r="H198" s="132">
        <f t="shared" si="25"/>
        <v>8.37092731829574</v>
      </c>
      <c r="I198" s="132">
        <f t="shared" si="25"/>
        <v>8.37092731829574</v>
      </c>
      <c r="J198" s="132">
        <f t="shared" si="25"/>
        <v>8.37092731829574</v>
      </c>
      <c r="K198" s="87"/>
    </row>
    <row r="199" spans="1:18" ht="15.75" thickBot="1" x14ac:dyDescent="0.3">
      <c r="A199" s="39" t="s">
        <v>288</v>
      </c>
      <c r="B199" s="40">
        <f t="shared" si="20"/>
        <v>166</v>
      </c>
      <c r="C199" s="192">
        <v>8040</v>
      </c>
      <c r="D199" s="193"/>
      <c r="E199" s="194"/>
      <c r="F199" s="43">
        <f t="shared" si="23"/>
        <v>0</v>
      </c>
      <c r="G199" s="194"/>
      <c r="H199" s="200"/>
      <c r="I199" s="201"/>
      <c r="J199" s="200"/>
      <c r="K199" s="202"/>
    </row>
    <row r="200" spans="1:18" x14ac:dyDescent="0.25">
      <c r="A200" s="46" t="s">
        <v>257</v>
      </c>
      <c r="B200" s="92">
        <f t="shared" si="20"/>
        <v>167</v>
      </c>
      <c r="C200" s="184" t="s">
        <v>289</v>
      </c>
      <c r="D200" s="51"/>
      <c r="E200" s="49"/>
      <c r="F200" s="95">
        <f t="shared" si="23"/>
        <v>0</v>
      </c>
      <c r="G200" s="52"/>
      <c r="H200" s="51"/>
      <c r="I200" s="81"/>
      <c r="J200" s="51"/>
      <c r="K200" s="96"/>
    </row>
    <row r="201" spans="1:18" x14ac:dyDescent="0.25">
      <c r="A201" s="57" t="s">
        <v>273</v>
      </c>
      <c r="B201" s="97">
        <f t="shared" si="20"/>
        <v>168</v>
      </c>
      <c r="C201" s="184" t="s">
        <v>290</v>
      </c>
      <c r="D201" s="61"/>
      <c r="E201" s="59"/>
      <c r="F201" s="99">
        <f t="shared" si="23"/>
        <v>0</v>
      </c>
      <c r="G201" s="62"/>
      <c r="H201" s="61"/>
      <c r="I201" s="72"/>
      <c r="J201" s="61"/>
      <c r="K201" s="100"/>
    </row>
    <row r="202" spans="1:18" x14ac:dyDescent="0.25">
      <c r="A202" s="57" t="s">
        <v>261</v>
      </c>
      <c r="B202" s="97">
        <f t="shared" si="20"/>
        <v>169</v>
      </c>
      <c r="C202" s="184" t="s">
        <v>291</v>
      </c>
      <c r="D202" s="61"/>
      <c r="E202" s="59"/>
      <c r="F202" s="99">
        <f t="shared" si="23"/>
        <v>0</v>
      </c>
      <c r="G202" s="62"/>
      <c r="H202" s="61"/>
      <c r="I202" s="72"/>
      <c r="J202" s="61"/>
      <c r="K202" s="100"/>
    </row>
    <row r="203" spans="1:18" x14ac:dyDescent="0.25">
      <c r="A203" s="57" t="s">
        <v>263</v>
      </c>
      <c r="B203" s="97">
        <f t="shared" si="20"/>
        <v>170</v>
      </c>
      <c r="C203" s="184" t="s">
        <v>292</v>
      </c>
      <c r="D203" s="61"/>
      <c r="E203" s="59"/>
      <c r="F203" s="99">
        <f t="shared" si="23"/>
        <v>0</v>
      </c>
      <c r="G203" s="62"/>
      <c r="H203" s="61"/>
      <c r="I203" s="72"/>
      <c r="J203" s="61"/>
      <c r="K203" s="100"/>
    </row>
    <row r="204" spans="1:18" x14ac:dyDescent="0.25">
      <c r="A204" s="57" t="s">
        <v>265</v>
      </c>
      <c r="B204" s="97">
        <f t="shared" si="20"/>
        <v>171</v>
      </c>
      <c r="C204" s="184" t="s">
        <v>293</v>
      </c>
      <c r="D204" s="61"/>
      <c r="E204" s="59"/>
      <c r="F204" s="99">
        <f t="shared" si="23"/>
        <v>0</v>
      </c>
      <c r="G204" s="62"/>
      <c r="H204" s="61"/>
      <c r="I204" s="72"/>
      <c r="J204" s="61"/>
      <c r="K204" s="100"/>
    </row>
    <row r="205" spans="1:18" x14ac:dyDescent="0.25">
      <c r="A205" s="57" t="s">
        <v>267</v>
      </c>
      <c r="B205" s="97">
        <f t="shared" si="20"/>
        <v>172</v>
      </c>
      <c r="C205" s="188" t="s">
        <v>294</v>
      </c>
      <c r="D205" s="61"/>
      <c r="E205" s="59"/>
      <c r="F205" s="99">
        <f t="shared" si="23"/>
        <v>0</v>
      </c>
      <c r="G205" s="62"/>
      <c r="H205" s="61"/>
      <c r="I205" s="72"/>
      <c r="J205" s="61"/>
      <c r="K205" s="100"/>
    </row>
    <row r="206" spans="1:18" ht="15.75" thickBot="1" x14ac:dyDescent="0.3">
      <c r="A206" s="203" t="s">
        <v>269</v>
      </c>
      <c r="B206" s="105">
        <f t="shared" si="20"/>
        <v>173</v>
      </c>
      <c r="C206" s="204" t="s">
        <v>295</v>
      </c>
      <c r="D206" s="132"/>
      <c r="E206" s="84"/>
      <c r="F206" s="131">
        <f t="shared" si="23"/>
        <v>0</v>
      </c>
      <c r="G206" s="205"/>
      <c r="H206" s="132"/>
      <c r="I206" s="86"/>
      <c r="J206" s="132"/>
      <c r="K206" s="206"/>
    </row>
    <row r="207" spans="1:18" x14ac:dyDescent="0.25">
      <c r="A207" s="6"/>
      <c r="B207" s="23"/>
      <c r="C207" s="207"/>
      <c r="D207" s="242"/>
      <c r="E207" s="242"/>
      <c r="F207" s="242"/>
      <c r="G207" s="208"/>
      <c r="K207" s="4"/>
    </row>
    <row r="208" spans="1:18" x14ac:dyDescent="0.25">
      <c r="B208" s="23"/>
      <c r="C208" s="5"/>
      <c r="D208" s="243"/>
      <c r="E208" s="243"/>
      <c r="F208" s="243"/>
      <c r="G208" s="209"/>
      <c r="K208" s="210"/>
    </row>
    <row r="209" spans="1:10" x14ac:dyDescent="0.25">
      <c r="A209" s="6" t="s">
        <v>296</v>
      </c>
      <c r="H209" s="244" t="s">
        <v>297</v>
      </c>
      <c r="I209" s="244"/>
      <c r="J209" s="244"/>
    </row>
    <row r="210" spans="1:10" x14ac:dyDescent="0.25">
      <c r="A210" s="211"/>
      <c r="H210" s="245"/>
      <c r="I210" s="245"/>
      <c r="J210" s="245"/>
    </row>
    <row r="211" spans="1:10" x14ac:dyDescent="0.25">
      <c r="A211" s="211"/>
    </row>
    <row r="212" spans="1:10" x14ac:dyDescent="0.25">
      <c r="A212" s="211"/>
      <c r="H212" s="215"/>
      <c r="I212" s="215"/>
      <c r="J212" s="215"/>
    </row>
    <row r="213" spans="1:10" x14ac:dyDescent="0.25">
      <c r="H213" s="215"/>
      <c r="I213" s="215"/>
      <c r="J213" s="215"/>
    </row>
  </sheetData>
  <mergeCells count="45">
    <mergeCell ref="H213:J213"/>
    <mergeCell ref="K31:K32"/>
    <mergeCell ref="D207:F207"/>
    <mergeCell ref="D208:F208"/>
    <mergeCell ref="H209:J209"/>
    <mergeCell ref="H210:J210"/>
    <mergeCell ref="H212:J212"/>
    <mergeCell ref="A29:J29"/>
    <mergeCell ref="A31:A32"/>
    <mergeCell ref="B31:B32"/>
    <mergeCell ref="C31:C32"/>
    <mergeCell ref="D31:D32"/>
    <mergeCell ref="E31:E32"/>
    <mergeCell ref="F31:F32"/>
    <mergeCell ref="G31:J31"/>
    <mergeCell ref="B27:H27"/>
    <mergeCell ref="B20:H20"/>
    <mergeCell ref="I20:J20"/>
    <mergeCell ref="B21:H21"/>
    <mergeCell ref="I21:J21"/>
    <mergeCell ref="B22:H22"/>
    <mergeCell ref="B23:H23"/>
    <mergeCell ref="B24:H24"/>
    <mergeCell ref="I24:J24"/>
    <mergeCell ref="B25:H25"/>
    <mergeCell ref="I25:J25"/>
    <mergeCell ref="B26:H26"/>
    <mergeCell ref="B17:H17"/>
    <mergeCell ref="I17:J17"/>
    <mergeCell ref="B18:H18"/>
    <mergeCell ref="I18:J18"/>
    <mergeCell ref="B19:H19"/>
    <mergeCell ref="I19:J19"/>
    <mergeCell ref="I12:J12"/>
    <mergeCell ref="I14:J14"/>
    <mergeCell ref="B15:H15"/>
    <mergeCell ref="I15:K15"/>
    <mergeCell ref="B16:H16"/>
    <mergeCell ref="I16:J16"/>
    <mergeCell ref="I11:J11"/>
    <mergeCell ref="G1:K1"/>
    <mergeCell ref="J5:K5"/>
    <mergeCell ref="I8:J8"/>
    <mergeCell ref="I9:J9"/>
    <mergeCell ref="I10:J10"/>
  </mergeCells>
  <pageMargins left="0.7" right="0.7" top="0.75" bottom="0.75" header="0.3" footer="0.3"/>
  <pageSetup paperSize="9" scale="7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фін план 2024</vt:lpstr>
      <vt:lpstr>'фін план 2024'!Область_печати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2023-12-07T12:34:36Z</dcterms:created>
  <dcterms:modified xsi:type="dcterms:W3CDTF">2023-12-11T11:17:32Z</dcterms:modified>
</cp:coreProperties>
</file>