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Грудень\грудень 2\"/>
    </mc:Choice>
  </mc:AlternateContent>
  <bookViews>
    <workbookView xWindow="0" yWindow="0" windowWidth="28800" windowHeight="12435" tabRatio="0"/>
  </bookViews>
  <sheets>
    <sheet name="TDSheet" sheetId="1" r:id="rId1"/>
  </sheets>
  <definedNames>
    <definedName name="_xlnm.Print_Titles" localSheetId="0">TDSheet!$9:$12</definedName>
    <definedName name="_xlnm.Print_Area" localSheetId="0">TDSheet!$A$1:$P$277</definedName>
  </definedNames>
  <calcPr calcId="15251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0" i="1" l="1"/>
  <c r="F186" i="1"/>
  <c r="F123" i="1" l="1"/>
  <c r="E132" i="1" l="1"/>
  <c r="P132" i="1" s="1"/>
  <c r="E152" i="1"/>
  <c r="P152" i="1" s="1"/>
  <c r="F147" i="1"/>
  <c r="F86" i="1" l="1"/>
  <c r="F232" i="1" l="1"/>
  <c r="E270" i="1" l="1"/>
  <c r="F64" i="1" l="1"/>
  <c r="F222" i="1" l="1"/>
  <c r="F36" i="1"/>
  <c r="H36" i="1"/>
  <c r="G36" i="1"/>
  <c r="F30" i="1"/>
  <c r="K247" i="1" l="1"/>
  <c r="L247" i="1"/>
  <c r="M247" i="1"/>
  <c r="N247" i="1"/>
  <c r="O247" i="1"/>
  <c r="F247" i="1"/>
  <c r="G247" i="1"/>
  <c r="H247" i="1"/>
  <c r="I247" i="1"/>
  <c r="F244" i="1" l="1"/>
  <c r="E244" i="1" s="1"/>
  <c r="F235" i="1"/>
  <c r="E235" i="1" s="1"/>
  <c r="E238" i="1"/>
  <c r="E239" i="1"/>
  <c r="E240" i="1"/>
  <c r="E242" i="1"/>
  <c r="E243" i="1"/>
  <c r="E245" i="1"/>
  <c r="E246" i="1"/>
  <c r="F241" i="1"/>
  <c r="F228" i="1" l="1"/>
  <c r="J171" i="1" l="1"/>
  <c r="P171" i="1" s="1"/>
  <c r="J255" i="1" l="1"/>
  <c r="P255" i="1" s="1"/>
  <c r="F134" i="1"/>
  <c r="F49" i="1" l="1"/>
  <c r="F44" i="1"/>
  <c r="E44" i="1" s="1"/>
  <c r="P44" i="1" s="1"/>
  <c r="E45" i="1"/>
  <c r="P45" i="1" s="1"/>
  <c r="E50" i="1"/>
  <c r="E52" i="1"/>
  <c r="P52" i="1" s="1"/>
  <c r="F193" i="1"/>
  <c r="F220" i="1"/>
  <c r="F266" i="1"/>
  <c r="F263" i="1" s="1"/>
  <c r="G49" i="1" l="1"/>
  <c r="H49" i="1"/>
  <c r="I49" i="1"/>
  <c r="E49" i="1" s="1"/>
  <c r="K49" i="1"/>
  <c r="L49" i="1"/>
  <c r="M49" i="1"/>
  <c r="N49" i="1"/>
  <c r="O49" i="1"/>
  <c r="L260" i="1"/>
  <c r="M260" i="1"/>
  <c r="N260" i="1"/>
  <c r="O260" i="1"/>
  <c r="K260" i="1"/>
  <c r="G260" i="1"/>
  <c r="F73" i="1" l="1"/>
  <c r="H73" i="1"/>
  <c r="L90" i="1" l="1"/>
  <c r="L83" i="1" s="1"/>
  <c r="M90" i="1"/>
  <c r="M83" i="1" s="1"/>
  <c r="N90" i="1"/>
  <c r="O90" i="1"/>
  <c r="O83" i="1" s="1"/>
  <c r="J86" i="1"/>
  <c r="K90" i="1"/>
  <c r="K83" i="1" s="1"/>
  <c r="N83" i="1"/>
  <c r="J92" i="1"/>
  <c r="P92" i="1" s="1"/>
  <c r="J87" i="1"/>
  <c r="P91" i="1"/>
  <c r="F113" i="1" l="1"/>
  <c r="F122" i="1"/>
  <c r="E107" i="1"/>
  <c r="P107" i="1" s="1"/>
  <c r="E106" i="1"/>
  <c r="P106" i="1" s="1"/>
  <c r="F105" i="1"/>
  <c r="E105" i="1" s="1"/>
  <c r="F119" i="1" l="1"/>
  <c r="F112" i="1" s="1"/>
  <c r="F262" i="1"/>
  <c r="F260" i="1" l="1"/>
  <c r="O94" i="1"/>
  <c r="N94" i="1"/>
  <c r="M94" i="1"/>
  <c r="L94" i="1"/>
  <c r="K94" i="1"/>
  <c r="O238" i="1"/>
  <c r="N238" i="1"/>
  <c r="M238" i="1"/>
  <c r="L238" i="1"/>
  <c r="K238" i="1"/>
  <c r="J240" i="1"/>
  <c r="P240" i="1" s="1"/>
  <c r="P239" i="1"/>
  <c r="O179" i="1"/>
  <c r="N179" i="1"/>
  <c r="M179" i="1"/>
  <c r="L179" i="1"/>
  <c r="K179" i="1"/>
  <c r="J181" i="1"/>
  <c r="P181" i="1" s="1"/>
  <c r="P180" i="1"/>
  <c r="J170" i="1"/>
  <c r="P170" i="1" s="1"/>
  <c r="L168" i="1"/>
  <c r="L161" i="1" s="1"/>
  <c r="M168" i="1"/>
  <c r="M161" i="1" s="1"/>
  <c r="N168" i="1"/>
  <c r="N161" i="1" s="1"/>
  <c r="O168" i="1"/>
  <c r="O161" i="1" s="1"/>
  <c r="K168" i="1"/>
  <c r="K161" i="1" s="1"/>
  <c r="P169" i="1"/>
  <c r="J238" i="1" l="1"/>
  <c r="J168" i="1"/>
  <c r="J179" i="1"/>
  <c r="P179" i="1" s="1"/>
  <c r="J51" i="1" l="1"/>
  <c r="J49" i="1" s="1"/>
  <c r="J50" i="1"/>
  <c r="E148" i="1" l="1"/>
  <c r="E149" i="1"/>
  <c r="E151" i="1"/>
  <c r="P151" i="1" s="1"/>
  <c r="H113" i="1"/>
  <c r="I113" i="1"/>
  <c r="E113" i="1" s="1"/>
  <c r="G113" i="1"/>
  <c r="E118" i="1"/>
  <c r="G147" i="1"/>
  <c r="H147" i="1"/>
  <c r="I147" i="1"/>
  <c r="K147" i="1"/>
  <c r="L147" i="1"/>
  <c r="M147" i="1"/>
  <c r="N147" i="1"/>
  <c r="O147" i="1"/>
  <c r="E147" i="1" l="1"/>
  <c r="E153" i="1"/>
  <c r="P153" i="1" s="1"/>
  <c r="H70" i="1"/>
  <c r="F70" i="1"/>
  <c r="F67" i="1" l="1"/>
  <c r="H262" i="1" l="1"/>
  <c r="H260" i="1" s="1"/>
  <c r="E69" i="1" l="1"/>
  <c r="E70" i="1"/>
  <c r="E65" i="1"/>
  <c r="E68" i="1"/>
  <c r="E154" i="1"/>
  <c r="I83" i="1" l="1"/>
  <c r="H83" i="1"/>
  <c r="G83" i="1"/>
  <c r="F83" i="1"/>
  <c r="F212" i="1" l="1"/>
  <c r="F214" i="1"/>
  <c r="F209" i="1" l="1"/>
  <c r="E254" i="1" l="1"/>
  <c r="F182" i="1" l="1"/>
  <c r="K190" i="1" l="1"/>
  <c r="L190" i="1"/>
  <c r="M190" i="1"/>
  <c r="J199" i="1"/>
  <c r="P199" i="1" s="1"/>
  <c r="F128" i="1" l="1"/>
  <c r="G128" i="1"/>
  <c r="H128" i="1"/>
  <c r="I128" i="1"/>
  <c r="E131" i="1"/>
  <c r="E28" i="1" l="1"/>
  <c r="P28" i="1" s="1"/>
  <c r="E26" i="1"/>
  <c r="P26" i="1" s="1"/>
  <c r="F161" i="1" l="1"/>
  <c r="F18" i="1" l="1"/>
  <c r="E196" i="1"/>
  <c r="P196" i="1" s="1"/>
  <c r="F190" i="1"/>
  <c r="F217" i="1" l="1"/>
  <c r="E230" i="1"/>
  <c r="J230" i="1"/>
  <c r="G241" i="1"/>
  <c r="G228" i="1" s="1"/>
  <c r="H241" i="1"/>
  <c r="H228" i="1" s="1"/>
  <c r="I241" i="1"/>
  <c r="K241" i="1"/>
  <c r="L241" i="1"/>
  <c r="L228" i="1" s="1"/>
  <c r="M241" i="1"/>
  <c r="M228" i="1" s="1"/>
  <c r="N241" i="1"/>
  <c r="N228" i="1" s="1"/>
  <c r="O241" i="1"/>
  <c r="E32" i="1"/>
  <c r="I228" i="1" l="1"/>
  <c r="E241" i="1"/>
  <c r="P230" i="1"/>
  <c r="I13" i="1" l="1"/>
  <c r="K13" i="1"/>
  <c r="O13" i="1"/>
  <c r="E51" i="1"/>
  <c r="E250" i="1"/>
  <c r="P250" i="1" s="1"/>
  <c r="J252" i="1"/>
  <c r="E252" i="1"/>
  <c r="P252" i="1" l="1"/>
  <c r="P51" i="1"/>
  <c r="P49" i="1" s="1"/>
  <c r="L73" i="1" l="1"/>
  <c r="M73" i="1"/>
  <c r="N73" i="1"/>
  <c r="O73" i="1"/>
  <c r="K73" i="1"/>
  <c r="L67" i="1"/>
  <c r="M67" i="1"/>
  <c r="N67" i="1"/>
  <c r="N60" i="1"/>
  <c r="M60" i="1"/>
  <c r="L60" i="1"/>
  <c r="L53" i="1" s="1"/>
  <c r="M53" i="1" l="1"/>
  <c r="N53" i="1"/>
  <c r="O67" i="1"/>
  <c r="J68" i="1"/>
  <c r="J73" i="1"/>
  <c r="F200" i="1"/>
  <c r="G200" i="1"/>
  <c r="H200" i="1"/>
  <c r="I200" i="1"/>
  <c r="E202" i="1"/>
  <c r="E184" i="1"/>
  <c r="E136" i="1"/>
  <c r="E137" i="1"/>
  <c r="E96" i="1"/>
  <c r="E200" i="1" l="1"/>
  <c r="P200" i="1" s="1"/>
  <c r="P202" i="1"/>
  <c r="J146" i="1"/>
  <c r="E111" i="1" l="1"/>
  <c r="P111" i="1" s="1"/>
  <c r="F97" i="1" l="1"/>
  <c r="F94" i="1" s="1"/>
  <c r="E62" i="1" l="1"/>
  <c r="E61" i="1"/>
  <c r="E64" i="1"/>
  <c r="F63" i="1"/>
  <c r="E177" i="1" l="1"/>
  <c r="P177" i="1" l="1"/>
  <c r="E59" i="1"/>
  <c r="G182" i="1" l="1"/>
  <c r="H182" i="1"/>
  <c r="E186" i="1"/>
  <c r="P186" i="1" s="1"/>
  <c r="H164" i="1"/>
  <c r="O228" i="1"/>
  <c r="K228" i="1"/>
  <c r="J55" i="1"/>
  <c r="F203" i="1" l="1"/>
  <c r="F56" i="1"/>
  <c r="E55" i="1"/>
  <c r="F257" i="1" l="1"/>
  <c r="G257" i="1"/>
  <c r="H257" i="1"/>
  <c r="I257" i="1"/>
  <c r="J257" i="1"/>
  <c r="K257" i="1"/>
  <c r="L257" i="1"/>
  <c r="M257" i="1"/>
  <c r="N257" i="1"/>
  <c r="O257" i="1"/>
  <c r="E198" i="1" l="1"/>
  <c r="P198" i="1" s="1"/>
  <c r="L182" i="1" l="1"/>
  <c r="L134" i="1"/>
  <c r="G190" i="1" l="1"/>
  <c r="H190" i="1"/>
  <c r="I190" i="1"/>
  <c r="G134" i="1"/>
  <c r="H134" i="1"/>
  <c r="I134" i="1"/>
  <c r="P264" i="1" l="1"/>
  <c r="P243" i="1"/>
  <c r="P223" i="1"/>
  <c r="P191" i="1"/>
  <c r="P183" i="1"/>
  <c r="P174" i="1"/>
  <c r="P148" i="1"/>
  <c r="P144" i="1"/>
  <c r="P135" i="1"/>
  <c r="P129" i="1"/>
  <c r="P84" i="1"/>
  <c r="P70" i="1"/>
  <c r="P57" i="1"/>
  <c r="P54" i="1"/>
  <c r="P50" i="1"/>
  <c r="P47" i="1"/>
  <c r="P41" i="1"/>
  <c r="P37" i="1"/>
  <c r="P32" i="1"/>
  <c r="P31" i="1"/>
  <c r="P19" i="1"/>
  <c r="P14" i="1"/>
  <c r="K134" i="1"/>
  <c r="M134" i="1"/>
  <c r="N134" i="1"/>
  <c r="O134" i="1"/>
  <c r="O128" i="1"/>
  <c r="L128" i="1"/>
  <c r="J131" i="1"/>
  <c r="P131" i="1" s="1"/>
  <c r="J133" i="1"/>
  <c r="K128" i="1"/>
  <c r="J128" i="1" l="1"/>
  <c r="I161" i="1" l="1"/>
  <c r="E161" i="1" s="1"/>
  <c r="H161" i="1"/>
  <c r="G161" i="1"/>
  <c r="E90" i="1" l="1"/>
  <c r="F173" i="1" l="1"/>
  <c r="M182" i="1"/>
  <c r="N182" i="1"/>
  <c r="O182" i="1"/>
  <c r="J188" i="1"/>
  <c r="K182" i="1"/>
  <c r="G173" i="1"/>
  <c r="H173" i="1"/>
  <c r="K173" i="1"/>
  <c r="L173" i="1"/>
  <c r="M173" i="1"/>
  <c r="N173" i="1"/>
  <c r="O173" i="1"/>
  <c r="M128" i="1"/>
  <c r="N128" i="1"/>
  <c r="E192" i="1" l="1"/>
  <c r="E110" i="1" l="1"/>
  <c r="P110" i="1" s="1"/>
  <c r="G67" i="1" l="1"/>
  <c r="E141" i="1" l="1"/>
  <c r="E15" i="1" l="1"/>
  <c r="E162" i="1" l="1"/>
  <c r="P162" i="1" s="1"/>
  <c r="E163" i="1"/>
  <c r="E204" i="1"/>
  <c r="P204" i="1" s="1"/>
  <c r="E206" i="1"/>
  <c r="E205" i="1"/>
  <c r="E211" i="1"/>
  <c r="P238" i="1" l="1"/>
  <c r="J256" i="1" l="1"/>
  <c r="J185" i="1" l="1"/>
  <c r="E165" i="1" l="1"/>
  <c r="P165" i="1" s="1"/>
  <c r="E88" i="1" l="1"/>
  <c r="E85" i="1"/>
  <c r="E89" i="1"/>
  <c r="E123" i="1" l="1"/>
  <c r="E124" i="1"/>
  <c r="E86" i="1" l="1"/>
  <c r="E87" i="1" l="1"/>
  <c r="E83" i="1" s="1"/>
  <c r="E93" i="1"/>
  <c r="P93" i="1" s="1"/>
  <c r="E216" i="1"/>
  <c r="E215" i="1"/>
  <c r="E214" i="1"/>
  <c r="E266" i="1" l="1"/>
  <c r="F16" i="1" l="1"/>
  <c r="E16" i="1" l="1"/>
  <c r="E20" i="1"/>
  <c r="P16" i="1" l="1"/>
  <c r="E233" i="1"/>
  <c r="P233" i="1" s="1"/>
  <c r="E234" i="1"/>
  <c r="P234" i="1" s="1"/>
  <c r="E236" i="1"/>
  <c r="E237" i="1"/>
  <c r="P237" i="1" s="1"/>
  <c r="E221" i="1"/>
  <c r="E232" i="1" l="1"/>
  <c r="H67" i="1" l="1"/>
  <c r="I67" i="1"/>
  <c r="E67" i="1" s="1"/>
  <c r="G63" i="1" l="1"/>
  <c r="H63" i="1"/>
  <c r="I63" i="1"/>
  <c r="E63" i="1" s="1"/>
  <c r="K60" i="1" l="1"/>
  <c r="K53" i="1" s="1"/>
  <c r="O60" i="1"/>
  <c r="O53" i="1" s="1"/>
  <c r="G60" i="1"/>
  <c r="H60" i="1"/>
  <c r="H53" i="1" s="1"/>
  <c r="I60" i="1"/>
  <c r="F60" i="1"/>
  <c r="G76" i="1"/>
  <c r="H76" i="1"/>
  <c r="I76" i="1"/>
  <c r="G73" i="1"/>
  <c r="I73" i="1"/>
  <c r="G53" i="1" l="1"/>
  <c r="I53" i="1"/>
  <c r="J60" i="1"/>
  <c r="E60" i="1"/>
  <c r="E56" i="1"/>
  <c r="P56" i="1" s="1"/>
  <c r="E58" i="1"/>
  <c r="P58" i="1" s="1"/>
  <c r="F76" i="1" l="1"/>
  <c r="F53" i="1" s="1"/>
  <c r="F40" i="1" l="1"/>
  <c r="J67" i="1" l="1"/>
  <c r="P67" i="1" l="1"/>
  <c r="E80" i="1"/>
  <c r="J80" i="1"/>
  <c r="E76" i="1"/>
  <c r="P60" i="1"/>
  <c r="E79" i="1"/>
  <c r="E78" i="1"/>
  <c r="P78" i="1" s="1"/>
  <c r="P79" i="1" l="1"/>
  <c r="P80" i="1"/>
  <c r="P64" i="1"/>
  <c r="E227" i="1" l="1"/>
  <c r="P227" i="1" s="1"/>
  <c r="E30" i="1"/>
  <c r="J231" i="1" l="1"/>
  <c r="J232" i="1"/>
  <c r="P232" i="1" s="1"/>
  <c r="J235" i="1"/>
  <c r="P235" i="1" s="1"/>
  <c r="J236" i="1"/>
  <c r="P236" i="1" s="1"/>
  <c r="J246" i="1" l="1"/>
  <c r="J241" i="1" s="1"/>
  <c r="J228" i="1" s="1"/>
  <c r="J242" i="1"/>
  <c r="P242" i="1" s="1"/>
  <c r="J229" i="1"/>
  <c r="P229" i="1" s="1"/>
  <c r="I203" i="1"/>
  <c r="E203" i="1" s="1"/>
  <c r="H203" i="1"/>
  <c r="G203" i="1"/>
  <c r="E176" i="1" l="1"/>
  <c r="P176" i="1" s="1"/>
  <c r="J215" i="1" l="1"/>
  <c r="P215" i="1" s="1"/>
  <c r="J39" i="1" l="1"/>
  <c r="E39" i="1"/>
  <c r="P39" i="1" l="1"/>
  <c r="J30" i="1" l="1"/>
  <c r="P30" i="1" s="1"/>
  <c r="J225" i="1" l="1"/>
  <c r="J226" i="1"/>
  <c r="J214" i="1"/>
  <c r="J211" i="1"/>
  <c r="P211" i="1" s="1"/>
  <c r="J77" i="1"/>
  <c r="J76" i="1"/>
  <c r="P76" i="1" s="1"/>
  <c r="J35" i="1"/>
  <c r="J248" i="1"/>
  <c r="P248" i="1" s="1"/>
  <c r="J258" i="1"/>
  <c r="P258" i="1" s="1"/>
  <c r="J212" i="1" l="1"/>
  <c r="P214" i="1"/>
  <c r="J163" i="1"/>
  <c r="J164" i="1"/>
  <c r="P163" i="1" l="1"/>
  <c r="E259" i="1" l="1"/>
  <c r="E249" i="1"/>
  <c r="P259" i="1" l="1"/>
  <c r="P257" i="1" s="1"/>
  <c r="E257" i="1"/>
  <c r="E219" i="1"/>
  <c r="E225" i="1"/>
  <c r="P225" i="1" s="1"/>
  <c r="E226" i="1"/>
  <c r="P226" i="1" s="1"/>
  <c r="E220" i="1"/>
  <c r="E35" i="1" l="1"/>
  <c r="P35" i="1" s="1"/>
  <c r="G209" i="1" l="1"/>
  <c r="H212" i="1"/>
  <c r="H209" i="1" s="1"/>
  <c r="I212" i="1"/>
  <c r="K212" i="1"/>
  <c r="K209" i="1" s="1"/>
  <c r="L212" i="1"/>
  <c r="L209" i="1" s="1"/>
  <c r="M212" i="1"/>
  <c r="M209" i="1" s="1"/>
  <c r="N212" i="1"/>
  <c r="N209" i="1" s="1"/>
  <c r="O212" i="1"/>
  <c r="O209" i="1" s="1"/>
  <c r="E213" i="1"/>
  <c r="P213" i="1" s="1"/>
  <c r="I209" i="1" l="1"/>
  <c r="E212" i="1"/>
  <c r="P212" i="1" s="1"/>
  <c r="J216" i="1"/>
  <c r="J210" i="1"/>
  <c r="P210" i="1" s="1"/>
  <c r="G217" i="1"/>
  <c r="H217" i="1"/>
  <c r="I222" i="1"/>
  <c r="K217" i="1"/>
  <c r="L222" i="1"/>
  <c r="L217" i="1" s="1"/>
  <c r="M222" i="1"/>
  <c r="M217" i="1" s="1"/>
  <c r="N222" i="1"/>
  <c r="N217" i="1" s="1"/>
  <c r="O217" i="1"/>
  <c r="J224" i="1"/>
  <c r="J222" i="1" s="1"/>
  <c r="E224" i="1"/>
  <c r="J221" i="1"/>
  <c r="P221" i="1" s="1"/>
  <c r="J220" i="1"/>
  <c r="P220" i="1" s="1"/>
  <c r="J219" i="1"/>
  <c r="P219" i="1" s="1"/>
  <c r="J218" i="1"/>
  <c r="P218" i="1" s="1"/>
  <c r="I173" i="1"/>
  <c r="E178" i="1"/>
  <c r="J175" i="1"/>
  <c r="J173" i="1" s="1"/>
  <c r="E175" i="1"/>
  <c r="P178" i="1" l="1"/>
  <c r="E173" i="1"/>
  <c r="P173" i="1" s="1"/>
  <c r="P224" i="1"/>
  <c r="P175" i="1"/>
  <c r="J209" i="1"/>
  <c r="P216" i="1"/>
  <c r="E209" i="1"/>
  <c r="I217" i="1"/>
  <c r="E222" i="1"/>
  <c r="J217" i="1"/>
  <c r="P209" i="1" l="1"/>
  <c r="E217" i="1"/>
  <c r="P217" i="1" s="1"/>
  <c r="P222" i="1"/>
  <c r="F46" i="1" l="1"/>
  <c r="F13" i="1" s="1"/>
  <c r="E228" i="1" l="1"/>
  <c r="J166" i="1" l="1"/>
  <c r="J167" i="1"/>
  <c r="E167" i="1" l="1"/>
  <c r="P167" i="1" s="1"/>
  <c r="J263" i="1" l="1"/>
  <c r="E77" i="1" l="1"/>
  <c r="P77" i="1" s="1"/>
  <c r="J62" i="1" l="1"/>
  <c r="J75" i="1" l="1"/>
  <c r="J194" i="1" l="1"/>
  <c r="P194" i="1" s="1"/>
  <c r="J195" i="1"/>
  <c r="P246" i="1" l="1"/>
  <c r="P241" i="1" s="1"/>
  <c r="J33" i="1"/>
  <c r="J34" i="1"/>
  <c r="E33" i="1"/>
  <c r="E34" i="1"/>
  <c r="P34" i="1" l="1"/>
  <c r="P33" i="1"/>
  <c r="E195" i="1"/>
  <c r="P195" i="1" s="1"/>
  <c r="M18" i="1" l="1"/>
  <c r="M13" i="1" s="1"/>
  <c r="N18" i="1"/>
  <c r="N13" i="1" s="1"/>
  <c r="L18" i="1"/>
  <c r="L13" i="1" s="1"/>
  <c r="J18" i="1" l="1"/>
  <c r="J59" i="1"/>
  <c r="E166" i="1" l="1"/>
  <c r="P166" i="1" s="1"/>
  <c r="J124" i="1" l="1"/>
  <c r="P124" i="1" s="1"/>
  <c r="P68" i="1" l="1"/>
  <c r="J81" i="1"/>
  <c r="E75" i="1"/>
  <c r="P75" i="1" s="1"/>
  <c r="J74" i="1"/>
  <c r="E74" i="1"/>
  <c r="P74" i="1" l="1"/>
  <c r="E73" i="1"/>
  <c r="P73" i="1" s="1"/>
  <c r="E138" i="1" l="1"/>
  <c r="J98" i="1" l="1"/>
  <c r="P98" i="1" s="1"/>
  <c r="J99" i="1"/>
  <c r="E108" i="1"/>
  <c r="K203" i="1" l="1"/>
  <c r="K271" i="1" s="1"/>
  <c r="J189" i="1"/>
  <c r="P189" i="1" s="1"/>
  <c r="J66" i="1"/>
  <c r="J15" i="1"/>
  <c r="E18" i="1"/>
  <c r="P62" i="1"/>
  <c r="E126" i="1"/>
  <c r="J96" i="1"/>
  <c r="E145" i="1"/>
  <c r="P145" i="1" s="1"/>
  <c r="E29" i="1"/>
  <c r="E99" i="1"/>
  <c r="P99" i="1" s="1"/>
  <c r="J138" i="1"/>
  <c r="P138" i="1" s="1"/>
  <c r="J139" i="1"/>
  <c r="E139" i="1"/>
  <c r="J193" i="1"/>
  <c r="E193" i="1"/>
  <c r="E66" i="1"/>
  <c r="E164" i="1"/>
  <c r="P164" i="1" s="1"/>
  <c r="G18" i="1"/>
  <c r="H18" i="1"/>
  <c r="E40" i="1"/>
  <c r="E103" i="1"/>
  <c r="E187" i="1"/>
  <c r="E188" i="1"/>
  <c r="P188" i="1" s="1"/>
  <c r="E256" i="1"/>
  <c r="P256" i="1" s="1"/>
  <c r="G119" i="1"/>
  <c r="H119" i="1"/>
  <c r="I119" i="1"/>
  <c r="I112" i="1" s="1"/>
  <c r="I94" i="1" s="1"/>
  <c r="E97" i="1"/>
  <c r="J97" i="1"/>
  <c r="J89" i="1"/>
  <c r="P89" i="1" s="1"/>
  <c r="J90" i="1"/>
  <c r="P90" i="1" s="1"/>
  <c r="J113" i="1"/>
  <c r="J114" i="1"/>
  <c r="P114" i="1" s="1"/>
  <c r="J115" i="1"/>
  <c r="J116" i="1"/>
  <c r="J117" i="1"/>
  <c r="J119" i="1"/>
  <c r="J120" i="1"/>
  <c r="P120" i="1" s="1"/>
  <c r="J121" i="1"/>
  <c r="J122" i="1"/>
  <c r="L203" i="1"/>
  <c r="L271" i="1" s="1"/>
  <c r="M203" i="1"/>
  <c r="M271" i="1" s="1"/>
  <c r="N203" i="1"/>
  <c r="N271" i="1" s="1"/>
  <c r="J126" i="1"/>
  <c r="J61" i="1"/>
  <c r="P61" i="1" s="1"/>
  <c r="J63" i="1"/>
  <c r="J65" i="1"/>
  <c r="J69" i="1"/>
  <c r="J71" i="1"/>
  <c r="J72" i="1"/>
  <c r="J82" i="1"/>
  <c r="E71" i="1"/>
  <c r="E72" i="1"/>
  <c r="E81" i="1"/>
  <c r="E82" i="1"/>
  <c r="J17" i="1"/>
  <c r="J20" i="1"/>
  <c r="P20" i="1" s="1"/>
  <c r="J21" i="1"/>
  <c r="J22" i="1"/>
  <c r="J23" i="1"/>
  <c r="J24" i="1"/>
  <c r="J25" i="1"/>
  <c r="J29" i="1"/>
  <c r="J36" i="1"/>
  <c r="J38" i="1"/>
  <c r="J40" i="1"/>
  <c r="J42" i="1"/>
  <c r="J43" i="1"/>
  <c r="J46" i="1"/>
  <c r="J48" i="1"/>
  <c r="E140" i="1"/>
  <c r="E143" i="1"/>
  <c r="E146" i="1"/>
  <c r="P146" i="1" s="1"/>
  <c r="E133" i="1"/>
  <c r="P133" i="1" s="1"/>
  <c r="E130" i="1"/>
  <c r="E100" i="1"/>
  <c r="E101" i="1"/>
  <c r="E102" i="1"/>
  <c r="E104" i="1"/>
  <c r="E109" i="1"/>
  <c r="E115" i="1"/>
  <c r="E116" i="1"/>
  <c r="E117" i="1"/>
  <c r="E121" i="1"/>
  <c r="E122" i="1"/>
  <c r="E127" i="1"/>
  <c r="E168" i="1"/>
  <c r="P168" i="1" s="1"/>
  <c r="E172" i="1"/>
  <c r="E185" i="1"/>
  <c r="P185" i="1" s="1"/>
  <c r="E197" i="1"/>
  <c r="E265" i="1"/>
  <c r="E267" i="1"/>
  <c r="E268" i="1"/>
  <c r="E269" i="1"/>
  <c r="E262" i="1"/>
  <c r="E251" i="1"/>
  <c r="E247" i="1" s="1"/>
  <c r="E231" i="1"/>
  <c r="P231" i="1" s="1"/>
  <c r="P228" i="1" s="1"/>
  <c r="E207" i="1"/>
  <c r="E208" i="1"/>
  <c r="E42" i="1"/>
  <c r="E17" i="1"/>
  <c r="E21" i="1"/>
  <c r="E22" i="1"/>
  <c r="E23" i="1"/>
  <c r="E24" i="1"/>
  <c r="E25" i="1"/>
  <c r="E38" i="1"/>
  <c r="E43" i="1"/>
  <c r="E48" i="1"/>
  <c r="J143" i="1"/>
  <c r="J142" i="1"/>
  <c r="E150" i="1"/>
  <c r="E155" i="1"/>
  <c r="E156" i="1"/>
  <c r="E157" i="1"/>
  <c r="E158" i="1"/>
  <c r="E159" i="1"/>
  <c r="E160" i="1"/>
  <c r="J158" i="1"/>
  <c r="I182" i="1"/>
  <c r="J208" i="1"/>
  <c r="J88" i="1"/>
  <c r="P87" i="1"/>
  <c r="J85" i="1"/>
  <c r="J160" i="1"/>
  <c r="J159" i="1"/>
  <c r="J157" i="1"/>
  <c r="J156" i="1"/>
  <c r="J155" i="1"/>
  <c r="J154" i="1"/>
  <c r="J150" i="1"/>
  <c r="J149" i="1"/>
  <c r="J137" i="1"/>
  <c r="P137" i="1" s="1"/>
  <c r="I263" i="1"/>
  <c r="G46" i="1"/>
  <c r="H46" i="1"/>
  <c r="E46" i="1"/>
  <c r="J265" i="1"/>
  <c r="J269" i="1"/>
  <c r="J270" i="1"/>
  <c r="H40" i="1"/>
  <c r="G40" i="1"/>
  <c r="J136" i="1"/>
  <c r="J266" i="1"/>
  <c r="P266" i="1" s="1"/>
  <c r="J267" i="1"/>
  <c r="J268" i="1"/>
  <c r="J127" i="1"/>
  <c r="J207" i="1"/>
  <c r="J141" i="1"/>
  <c r="P141" i="1" s="1"/>
  <c r="J251" i="1"/>
  <c r="P86" i="1"/>
  <c r="J95" i="1"/>
  <c r="P95" i="1" s="1"/>
  <c r="J100" i="1"/>
  <c r="J101" i="1"/>
  <c r="J102" i="1"/>
  <c r="J103" i="1"/>
  <c r="J104" i="1"/>
  <c r="J105" i="1"/>
  <c r="J108" i="1"/>
  <c r="P108" i="1" s="1"/>
  <c r="J109" i="1"/>
  <c r="J112" i="1"/>
  <c r="J123" i="1"/>
  <c r="P123" i="1" s="1"/>
  <c r="J130" i="1"/>
  <c r="J249" i="1"/>
  <c r="J192" i="1"/>
  <c r="J261" i="1"/>
  <c r="P261" i="1" s="1"/>
  <c r="J262" i="1"/>
  <c r="J172" i="1"/>
  <c r="J161" i="1" s="1"/>
  <c r="P161" i="1" s="1"/>
  <c r="J206" i="1"/>
  <c r="P206" i="1" s="1"/>
  <c r="J140" i="1"/>
  <c r="J184" i="1"/>
  <c r="J205" i="1"/>
  <c r="P205" i="1" s="1"/>
  <c r="J187" i="1"/>
  <c r="J53" i="1" l="1"/>
  <c r="E53" i="1"/>
  <c r="J247" i="1"/>
  <c r="H13" i="1"/>
  <c r="F271" i="1"/>
  <c r="J260" i="1"/>
  <c r="E263" i="1"/>
  <c r="E260" i="1" s="1"/>
  <c r="I260" i="1"/>
  <c r="I271" i="1" s="1"/>
  <c r="P88" i="1"/>
  <c r="J83" i="1"/>
  <c r="P83" i="1" s="1"/>
  <c r="P85" i="1"/>
  <c r="J94" i="1"/>
  <c r="G112" i="1"/>
  <c r="G94" i="1" s="1"/>
  <c r="P172" i="1"/>
  <c r="J13" i="1"/>
  <c r="J147" i="1"/>
  <c r="P81" i="1"/>
  <c r="P192" i="1"/>
  <c r="E128" i="1"/>
  <c r="P128" i="1" s="1"/>
  <c r="E190" i="1"/>
  <c r="G13" i="1"/>
  <c r="P18" i="1"/>
  <c r="P15" i="1"/>
  <c r="P249" i="1"/>
  <c r="E182" i="1"/>
  <c r="P59" i="1"/>
  <c r="P115" i="1"/>
  <c r="P21" i="1"/>
  <c r="P116" i="1"/>
  <c r="P117" i="1"/>
  <c r="P46" i="1"/>
  <c r="P113" i="1"/>
  <c r="P43" i="1"/>
  <c r="P24" i="1"/>
  <c r="P48" i="1"/>
  <c r="P23" i="1"/>
  <c r="P122" i="1"/>
  <c r="P17" i="1"/>
  <c r="P25" i="1"/>
  <c r="P156" i="1"/>
  <c r="P157" i="1"/>
  <c r="P150" i="1"/>
  <c r="P42" i="1"/>
  <c r="P251" i="1"/>
  <c r="P270" i="1"/>
  <c r="P71" i="1"/>
  <c r="P96" i="1"/>
  <c r="P184" i="1"/>
  <c r="P104" i="1"/>
  <c r="P143" i="1"/>
  <c r="P55" i="1"/>
  <c r="P72" i="1"/>
  <c r="P63" i="1"/>
  <c r="P97" i="1"/>
  <c r="P193" i="1"/>
  <c r="P158" i="1"/>
  <c r="P154" i="1"/>
  <c r="P267" i="1"/>
  <c r="P105" i="1"/>
  <c r="P101" i="1"/>
  <c r="P65" i="1"/>
  <c r="P187" i="1"/>
  <c r="P40" i="1"/>
  <c r="P66" i="1"/>
  <c r="P126" i="1"/>
  <c r="P265" i="1"/>
  <c r="P127" i="1"/>
  <c r="P100" i="1"/>
  <c r="P160" i="1"/>
  <c r="P22" i="1"/>
  <c r="P208" i="1"/>
  <c r="P269" i="1"/>
  <c r="P130" i="1"/>
  <c r="P140" i="1"/>
  <c r="P82" i="1"/>
  <c r="P103" i="1"/>
  <c r="P136" i="1"/>
  <c r="P159" i="1"/>
  <c r="P155" i="1"/>
  <c r="P38" i="1"/>
  <c r="P207" i="1"/>
  <c r="P262" i="1"/>
  <c r="P268" i="1"/>
  <c r="P121" i="1"/>
  <c r="P109" i="1"/>
  <c r="P102" i="1"/>
  <c r="P149" i="1"/>
  <c r="P69" i="1"/>
  <c r="P139" i="1"/>
  <c r="P29" i="1"/>
  <c r="J134" i="1"/>
  <c r="J182" i="1"/>
  <c r="J203" i="1"/>
  <c r="P203" i="1" s="1"/>
  <c r="E36" i="1"/>
  <c r="E13" i="1" s="1"/>
  <c r="H112" i="1"/>
  <c r="H94" i="1" s="1"/>
  <c r="E112" i="1"/>
  <c r="E94" i="1" s="1"/>
  <c r="J197" i="1"/>
  <c r="P197" i="1" s="1"/>
  <c r="E119" i="1"/>
  <c r="P119" i="1" s="1"/>
  <c r="E142" i="1"/>
  <c r="P142" i="1" s="1"/>
  <c r="O203" i="1"/>
  <c r="O271" i="1" s="1"/>
  <c r="P53" i="1" l="1"/>
  <c r="P247" i="1"/>
  <c r="P94" i="1"/>
  <c r="G271" i="1"/>
  <c r="P147" i="1"/>
  <c r="J190" i="1"/>
  <c r="P190" i="1" s="1"/>
  <c r="H271" i="1"/>
  <c r="P36" i="1"/>
  <c r="P13" i="1" s="1"/>
  <c r="P263" i="1"/>
  <c r="P260" i="1" s="1"/>
  <c r="E134" i="1"/>
  <c r="P182" i="1"/>
  <c r="P112" i="1"/>
  <c r="P134" i="1" l="1"/>
  <c r="P271" i="1" s="1"/>
  <c r="E271" i="1"/>
  <c r="J271" i="1"/>
</calcChain>
</file>

<file path=xl/sharedStrings.xml><?xml version="1.0" encoding="utf-8"?>
<sst xmlns="http://schemas.openxmlformats.org/spreadsheetml/2006/main" count="723" uniqueCount="496">
  <si>
    <t>(грн.)</t>
  </si>
  <si>
    <t>Разом</t>
  </si>
  <si>
    <t>Всього</t>
  </si>
  <si>
    <t>з них</t>
  </si>
  <si>
    <t>оплата праці</t>
  </si>
  <si>
    <t>комунальні послуги та енергоносії</t>
  </si>
  <si>
    <t>Виконавчий комітет Івано-Франківської міської ради</t>
  </si>
  <si>
    <t>Компенсацiйнi виплати за пiльговий проїзд окремих категорiй громадян на залізничному транспорті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</si>
  <si>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</si>
  <si>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Охорона та раціональне використання природних ресурсів</t>
  </si>
  <si>
    <t>Секретар міської ради</t>
  </si>
  <si>
    <t>Багатопрофільна стаціонарна медична допомога населенню</t>
  </si>
  <si>
    <t>Внески до статутного капіталу суб'єктів господарювання</t>
  </si>
  <si>
    <t xml:space="preserve">Лікарсько-акушерська допомога вагітним, породіллям та новонародженим  </t>
  </si>
  <si>
    <t>0180</t>
  </si>
  <si>
    <t>0133</t>
  </si>
  <si>
    <t>0930</t>
  </si>
  <si>
    <t>0511</t>
  </si>
  <si>
    <t>0731</t>
  </si>
  <si>
    <t>0733</t>
  </si>
  <si>
    <t>0721</t>
  </si>
  <si>
    <t>0763</t>
  </si>
  <si>
    <t>0111</t>
  </si>
  <si>
    <t>1070</t>
  </si>
  <si>
    <t>0620</t>
  </si>
  <si>
    <t>0490</t>
  </si>
  <si>
    <t>0411</t>
  </si>
  <si>
    <t xml:space="preserve">в тому числі </t>
  </si>
  <si>
    <t>- виконання рішень судів, стягнення судових витрат</t>
  </si>
  <si>
    <t>0910</t>
  </si>
  <si>
    <t>0921</t>
  </si>
  <si>
    <t>0922</t>
  </si>
  <si>
    <t>0960</t>
  </si>
  <si>
    <t>0950</t>
  </si>
  <si>
    <t>0990</t>
  </si>
  <si>
    <t>1040</t>
  </si>
  <si>
    <t>0810</t>
  </si>
  <si>
    <t xml:space="preserve">Проведення навчально-тренувальних зборiв i змагань з олімпійських видів спорту </t>
  </si>
  <si>
    <t>5011</t>
  </si>
  <si>
    <t>- видатки на виконання судових рішень</t>
  </si>
  <si>
    <t>- примусове виконання рішень суду</t>
  </si>
  <si>
    <t>4060</t>
  </si>
  <si>
    <t>0824</t>
  </si>
  <si>
    <t>0828</t>
  </si>
  <si>
    <t>0829</t>
  </si>
  <si>
    <t>0830</t>
  </si>
  <si>
    <t>1030</t>
  </si>
  <si>
    <t>1060</t>
  </si>
  <si>
    <t>1010</t>
  </si>
  <si>
    <t>1020</t>
  </si>
  <si>
    <t>1090</t>
  </si>
  <si>
    <t>0821</t>
  </si>
  <si>
    <t xml:space="preserve"> видатки споживання</t>
  </si>
  <si>
    <t>видатки розвитку</t>
  </si>
  <si>
    <t>Внески до статутного капіталу суб’єктів господарювання</t>
  </si>
  <si>
    <t>Пільгове медичне обслуговування осіб, які постраждали внаслідок Чорнобильської катастрофи</t>
  </si>
  <si>
    <t>Програма "Партиципаторне бюджетування (бюджет участі) у м. Івано-Франківську</t>
  </si>
  <si>
    <t>Утримання та  навчально-тренувальна робота комунальних дитячо-юнацьких  спортивних шкіл</t>
  </si>
  <si>
    <t>0320</t>
  </si>
  <si>
    <t xml:space="preserve">Проведення навчально-тренувальних зборiв i змагань з неолімпійських видів спорту </t>
  </si>
  <si>
    <t>5012</t>
  </si>
  <si>
    <t>0160</t>
  </si>
  <si>
    <t>3131</t>
  </si>
  <si>
    <t>Здійснення заходів та реалізація проектів на виконання Державної цільової соціальної програми "Молодь України"</t>
  </si>
  <si>
    <t>5021</t>
  </si>
  <si>
    <t>5022</t>
  </si>
  <si>
    <t>5031</t>
  </si>
  <si>
    <t>5061</t>
  </si>
  <si>
    <t>Забезпечення діяльності місцевих центрів фізичного здоров'я населення «Спорт для всіх» та проведення  фізкультурно-масових заходів серед населення регіону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</si>
  <si>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</si>
  <si>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</si>
  <si>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4010</t>
  </si>
  <si>
    <t>Фінансова підтримка театрів</t>
  </si>
  <si>
    <t>4030</t>
  </si>
  <si>
    <t>Забезпечення діяльності бiблiотек</t>
  </si>
  <si>
    <t>Забезпечення діяльності палаців і будинків культури, клубів, центрів дозвілля та інші клубних закладів</t>
  </si>
  <si>
    <t>8410</t>
  </si>
  <si>
    <t>Фінансова підтримка засобів масової інформації</t>
  </si>
  <si>
    <t>8130</t>
  </si>
  <si>
    <t>7670</t>
  </si>
  <si>
    <t>Надання дошкільної освіти</t>
  </si>
  <si>
    <t>Підвищення кваліфікації, перепідготовка кадрів закладами післядипломної освіти</t>
  </si>
  <si>
    <t>1150</t>
  </si>
  <si>
    <t xml:space="preserve">Методичне забезпечення діяльності навчальних закладів </t>
  </si>
  <si>
    <t>1160</t>
  </si>
  <si>
    <t>3132</t>
  </si>
  <si>
    <t>Утримання клубів для підлітків за місцем проживання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</si>
  <si>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</si>
  <si>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</si>
  <si>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 xml:space="preserve">Управління охорони здоров'я Івано-Франківської міської ради </t>
  </si>
  <si>
    <t>2030</t>
  </si>
  <si>
    <t>2080</t>
  </si>
  <si>
    <t>6013</t>
  </si>
  <si>
    <t>Забезпечення діяльності водопровідно-каналізаційного господарства</t>
  </si>
  <si>
    <t>6030</t>
  </si>
  <si>
    <t>Організація благоустрою населених пунктів</t>
  </si>
  <si>
    <t>8311</t>
  </si>
  <si>
    <t>Реалізація інших заходів щодо соціально-економічного розвитку територій</t>
  </si>
  <si>
    <t>7610</t>
  </si>
  <si>
    <t>8600</t>
  </si>
  <si>
    <t>Обслуговування  місцевого боргу</t>
  </si>
  <si>
    <t>0170</t>
  </si>
  <si>
    <t>Надання інших пільг окремим категоріям громадян відповідно до законодавства</t>
  </si>
  <si>
    <t>3032</t>
  </si>
  <si>
    <t>3121</t>
  </si>
  <si>
    <t>0600000</t>
  </si>
  <si>
    <t>0700000</t>
  </si>
  <si>
    <t>0710000</t>
  </si>
  <si>
    <t>0710160</t>
  </si>
  <si>
    <t>0712010</t>
  </si>
  <si>
    <t>0712030</t>
  </si>
  <si>
    <t>0712080</t>
  </si>
  <si>
    <t>0800000</t>
  </si>
  <si>
    <t>0900000</t>
  </si>
  <si>
    <t>1000000</t>
  </si>
  <si>
    <t>3700000</t>
  </si>
  <si>
    <t>3710000</t>
  </si>
  <si>
    <t>3710160</t>
  </si>
  <si>
    <t>3718600</t>
  </si>
  <si>
    <t>1200000</t>
  </si>
  <si>
    <t>1210000</t>
  </si>
  <si>
    <t>1210160</t>
  </si>
  <si>
    <t>1216030</t>
  </si>
  <si>
    <t>1217670</t>
  </si>
  <si>
    <t>0810160</t>
  </si>
  <si>
    <t>0813031</t>
  </si>
  <si>
    <t>0813032</t>
  </si>
  <si>
    <t>0813050</t>
  </si>
  <si>
    <t>0813090</t>
  </si>
  <si>
    <t>0813104</t>
  </si>
  <si>
    <t>0813121</t>
  </si>
  <si>
    <t>0810000</t>
  </si>
  <si>
    <t>0218130</t>
  </si>
  <si>
    <t>0610000</t>
  </si>
  <si>
    <t>0610160</t>
  </si>
  <si>
    <t>0611010</t>
  </si>
  <si>
    <t>0611020</t>
  </si>
  <si>
    <t>0611070</t>
  </si>
  <si>
    <t>0611140</t>
  </si>
  <si>
    <t>0611150</t>
  </si>
  <si>
    <t>0611160</t>
  </si>
  <si>
    <t>0613132</t>
  </si>
  <si>
    <t>0615031</t>
  </si>
  <si>
    <t>0910000</t>
  </si>
  <si>
    <t>0910160</t>
  </si>
  <si>
    <t>1010000</t>
  </si>
  <si>
    <t>1010160</t>
  </si>
  <si>
    <t>1014010</t>
  </si>
  <si>
    <t>1014030</t>
  </si>
  <si>
    <t>1014060</t>
  </si>
  <si>
    <t>1900000</t>
  </si>
  <si>
    <t>1910000</t>
  </si>
  <si>
    <t>1910160</t>
  </si>
  <si>
    <t>1916030</t>
  </si>
  <si>
    <t>0813033</t>
  </si>
  <si>
    <t>3033</t>
  </si>
  <si>
    <t>0813035</t>
  </si>
  <si>
    <t>3035</t>
  </si>
  <si>
    <t>0210180</t>
  </si>
  <si>
    <t>Інша діяльність у сфері державного управління</t>
  </si>
  <si>
    <t>0217680</t>
  </si>
  <si>
    <t>7680</t>
  </si>
  <si>
    <t>0218210</t>
  </si>
  <si>
    <t>8210</t>
  </si>
  <si>
    <t>0380</t>
  </si>
  <si>
    <t>Муніципальні формування з охорони громадського порядку</t>
  </si>
  <si>
    <t>видатки на утримання Громадського формування з охорони громадського порядку "Штаб"</t>
  </si>
  <si>
    <t>0218220</t>
  </si>
  <si>
    <t>8220</t>
  </si>
  <si>
    <t>0218110</t>
  </si>
  <si>
    <t>8110</t>
  </si>
  <si>
    <t>- відшкодування комунальних послуг за призовну дільницю</t>
  </si>
  <si>
    <t xml:space="preserve">у тому числі: </t>
  </si>
  <si>
    <t>Членські внески до асоціацій органів місцевого самоврядування</t>
  </si>
  <si>
    <t>3710180</t>
  </si>
  <si>
    <t>Іншi діяльність у сфері державного управління</t>
  </si>
  <si>
    <t>Заходи та роботи з мобілізаційної підготовки місцевого значення</t>
  </si>
  <si>
    <t>7622</t>
  </si>
  <si>
    <t>0470</t>
  </si>
  <si>
    <t>2710000</t>
  </si>
  <si>
    <t>2710160</t>
  </si>
  <si>
    <t>2717693</t>
  </si>
  <si>
    <t>2717640</t>
  </si>
  <si>
    <t>7640</t>
  </si>
  <si>
    <t>Інші заходи, пов'язані з економічною діяльністю</t>
  </si>
  <si>
    <t>у тому числі:</t>
  </si>
  <si>
    <t>2717610</t>
  </si>
  <si>
    <t>2700000</t>
  </si>
  <si>
    <t>3100000</t>
  </si>
  <si>
    <t>3110000</t>
  </si>
  <si>
    <t>3110160</t>
  </si>
  <si>
    <t>3117130</t>
  </si>
  <si>
    <t>7130</t>
  </si>
  <si>
    <t>0421</t>
  </si>
  <si>
    <t>Здійснення заходів із землеустрою</t>
  </si>
  <si>
    <t>Іншi програми, заклади та заходи у сфері освіти</t>
  </si>
  <si>
    <t>7350</t>
  </si>
  <si>
    <t>0443</t>
  </si>
  <si>
    <t>1600000</t>
  </si>
  <si>
    <t>1610000</t>
  </si>
  <si>
    <t>1610160</t>
  </si>
  <si>
    <t>1617350</t>
  </si>
  <si>
    <t>Організація та проведення громадських робіт</t>
  </si>
  <si>
    <t>1050</t>
  </si>
  <si>
    <t xml:space="preserve"> за рахунок субвенції з обласного бюджету</t>
  </si>
  <si>
    <t>Центр соціально-психологічної реабілітації "Дивосвіт"</t>
  </si>
  <si>
    <t>Будинок нічного перебування</t>
  </si>
  <si>
    <t>1500000</t>
  </si>
  <si>
    <t>1510000</t>
  </si>
  <si>
    <t>1510160</t>
  </si>
  <si>
    <t>1910180</t>
  </si>
  <si>
    <t>1210180</t>
  </si>
  <si>
    <t>0210160</t>
  </si>
  <si>
    <t>0453</t>
  </si>
  <si>
    <t>1510180</t>
  </si>
  <si>
    <t>1917422</t>
  </si>
  <si>
    <t>7422</t>
  </si>
  <si>
    <t>Регулювання цін на послуги місцевого наземного електротранспорту</t>
  </si>
  <si>
    <t>6011</t>
  </si>
  <si>
    <t>Експлуатація та технічне обслуговування житлового фонду</t>
  </si>
  <si>
    <t>7310</t>
  </si>
  <si>
    <t>1517310</t>
  </si>
  <si>
    <t>1517330</t>
  </si>
  <si>
    <t>7330</t>
  </si>
  <si>
    <t>Утримання та фінансова підтримка спортивних споруд</t>
  </si>
  <si>
    <t>5041</t>
  </si>
  <si>
    <t>8010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</si>
  <si>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послуг.</t>
  </si>
  <si>
    <t>0813180</t>
  </si>
  <si>
    <t>3180</t>
  </si>
  <si>
    <t>0813241</t>
  </si>
  <si>
    <t>3241</t>
  </si>
  <si>
    <t>Забезпечення діяльності інших закладів у сфері соціального захисту і соціального забезпечення</t>
  </si>
  <si>
    <t>0813240</t>
  </si>
  <si>
    <t>3240</t>
  </si>
  <si>
    <t>0813242</t>
  </si>
  <si>
    <t>3242</t>
  </si>
  <si>
    <t>Інші заходи у сфері соціального захисту і соціального забезпечення</t>
  </si>
  <si>
    <t>в тому числі :</t>
  </si>
  <si>
    <t xml:space="preserve">інші видатки на соціальний захист населення </t>
  </si>
  <si>
    <t>0813160</t>
  </si>
  <si>
    <t>3160</t>
  </si>
  <si>
    <t>Надання соціальних гарантій фізичним особам , які надають соціальні послуги громадянам похилого віку, особам з інвалідністю , дітям з інвалідністю, хворим , які не здатні до самообслуговування і потребують сторонньої допомоги.</t>
  </si>
  <si>
    <t>Амбулаторно-поліклінічна допомога населенню, крім первинної медичної допомоги</t>
  </si>
  <si>
    <t>Утримання центрів фізичної культури і спорту осіб з інвалідністю і реабілітаційних шкіл</t>
  </si>
  <si>
    <t>Проведення навчально-тренувальних зборiв i змагань та заходiв зі спорту осіб з інвалідністю</t>
  </si>
  <si>
    <t>4081</t>
  </si>
  <si>
    <t>1014081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</si>
  <si>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</si>
  <si>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</si>
  <si>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</si>
  <si>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</si>
  <si>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</si>
  <si>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</si>
  <si>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</si>
  <si>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0617691</t>
  </si>
  <si>
    <t>0717691</t>
  </si>
  <si>
    <t>0817691</t>
  </si>
  <si>
    <t>0917691</t>
  </si>
  <si>
    <t>0213210</t>
  </si>
  <si>
    <t>3210</t>
  </si>
  <si>
    <t>Заходи із запобігання та ліквідації надзвичайних ситуацій та наслідків стихійного лиха</t>
  </si>
  <si>
    <t>0810180</t>
  </si>
  <si>
    <t>2717370</t>
  </si>
  <si>
    <t>7370</t>
  </si>
  <si>
    <t xml:space="preserve">Реалізація програм і заходів в галузі туризму та курортів </t>
  </si>
  <si>
    <t>Видатки на поховання учасників бойових дій тата осіб з інвалідністю внаслідок війни.</t>
  </si>
  <si>
    <t>Інші заклади та заходи: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</si>
  <si>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</si>
  <si>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</si>
  <si>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7693</t>
  </si>
  <si>
    <t>у тому числі бюджет розвитку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</si>
  <si>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</si>
  <si>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</si>
  <si>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</si>
  <si>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Загальний фонд</t>
  </si>
  <si>
    <t>Спеціальний фонд</t>
  </si>
  <si>
    <t>0712152</t>
  </si>
  <si>
    <t>2152</t>
  </si>
  <si>
    <t>в тому числі</t>
  </si>
  <si>
    <t>1218311</t>
  </si>
  <si>
    <t>0712111</t>
  </si>
  <si>
    <t>0726</t>
  </si>
  <si>
    <t>Інші програми  та заходи у сфері  охорона здоров'я</t>
  </si>
  <si>
    <t>0217693</t>
  </si>
  <si>
    <t>1610180</t>
  </si>
  <si>
    <t>1014020</t>
  </si>
  <si>
    <t>4020</t>
  </si>
  <si>
    <t>0822</t>
  </si>
  <si>
    <t>Фінансова підтримка філармоній, художніх і музичних колективів, ансамблів, концертних та циркових організацій</t>
  </si>
  <si>
    <t>примусове виконання рішень суду</t>
  </si>
  <si>
    <t>8420</t>
  </si>
  <si>
    <t>Інші заходи у сфері засобів масової інформації</t>
  </si>
  <si>
    <t>Проведення міжнародного мистецького фестивалю країн Карпатського регіону «Carpathian Space»</t>
  </si>
  <si>
    <t>1517370</t>
  </si>
  <si>
    <t>від ________ №________</t>
  </si>
  <si>
    <t>Забезпечення діяльності інклюзивно-ресурсних центрів</t>
  </si>
  <si>
    <t>Управління транспорту та зв'язку Івано-Франківської міської ради</t>
  </si>
  <si>
    <t>Департамент культури  Івано-Франківської міської ради</t>
  </si>
  <si>
    <t>Департамент соціальної політики виконкому Івано-Франківської міської ради</t>
  </si>
  <si>
    <t>Департамент молодіжної політики та спорту Івано-Франківської міської ради</t>
  </si>
  <si>
    <t>Служба у справах дітей виконавчого комітету Івано-Франківської міської ради</t>
  </si>
  <si>
    <t>Департамент освіти та науки  Івано-Франківської міської ради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</si>
  <si>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</si>
  <si>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3118311</t>
  </si>
  <si>
    <t>1216016</t>
  </si>
  <si>
    <t>6016</t>
  </si>
  <si>
    <t>Впровадження засобів обліку витрат та регулювання споживання води та теплової енергії</t>
  </si>
  <si>
    <t>у т.ч</t>
  </si>
  <si>
    <t>КП"Простір Інноваційних Креацій "Палац" (Потоцьких)</t>
  </si>
  <si>
    <t>В. Синишин</t>
  </si>
  <si>
    <t xml:space="preserve">Інша діяльність у сфері державного управління </t>
  </si>
  <si>
    <t>Додаток 3</t>
  </si>
  <si>
    <t>Програма розвитку місцевого самоврядування та громадянського суспільства в м.Івано-Франківську на 2020-2025 роки</t>
  </si>
  <si>
    <t>Програма "Духовне життя " на 2020-2025 роки</t>
  </si>
  <si>
    <t>1400000</t>
  </si>
  <si>
    <t>1410000</t>
  </si>
  <si>
    <t>Департамент  благоустрою Івано-Франківської міської ради</t>
  </si>
  <si>
    <t>1410160</t>
  </si>
  <si>
    <t>Департамент інфраструктури, житлової та комунальної політики  Івано-Франківської міської ради</t>
  </si>
  <si>
    <t>3400000</t>
  </si>
  <si>
    <t>3410000</t>
  </si>
  <si>
    <t>3410160</t>
  </si>
  <si>
    <t>Департамент адміністративних послуг ( Центр надання адміністративних послуг) Івано-Франківської міської ради</t>
  </si>
  <si>
    <t>2500000</t>
  </si>
  <si>
    <t>2510000</t>
  </si>
  <si>
    <t>2510160</t>
  </si>
  <si>
    <t>2517622</t>
  </si>
  <si>
    <t>2517693</t>
  </si>
  <si>
    <t>2300000</t>
  </si>
  <si>
    <t>2310000</t>
  </si>
  <si>
    <t>2310160</t>
  </si>
  <si>
    <t>Департамент стратегічного розвитку, цифрових трансформацій, роботи із засобами масової інформації, комунікації з мешканцями Івано-Франківської міської ради</t>
  </si>
  <si>
    <t>2310180</t>
  </si>
  <si>
    <t>2318420</t>
  </si>
  <si>
    <t>Надання позашкільної освіти  закладами позашкільної освіти, заходи із позашкільної роботи з дітьми</t>
  </si>
  <si>
    <t>Цільова програма Івано-Франківської міської територіальної громади організації та відзначення загальнодержавних свят територіальної громади, державних пам'ятних дат, релігійних та історичних подій на 2021-2025 роки</t>
  </si>
  <si>
    <t>в тому числі:</t>
  </si>
  <si>
    <t>Департамент містобудування та архітектури  Івано-Франківської міської ради</t>
  </si>
  <si>
    <t>1416030</t>
  </si>
  <si>
    <t>1417670</t>
  </si>
  <si>
    <t>Департамент економічного  розвитку, екології  та енергозбереження Івано-Франківської  міської ради</t>
  </si>
  <si>
    <t>2318410</t>
  </si>
  <si>
    <t>1410180</t>
  </si>
  <si>
    <t>Програма щодо співпраці між професійно-технічними навчальними закладами та промисловими підприємствами і  МСП Івано-Франківської міської територіальної громади</t>
  </si>
  <si>
    <t>Програма промоції Івано-Франківської міської територіальної громади на 2021-2025 роки</t>
  </si>
  <si>
    <t>2717670</t>
  </si>
  <si>
    <t>Програма легалізації заробітної плати та найманої праці  на 2021-2025 роки</t>
  </si>
  <si>
    <t>Управління капітального будівництва  Івано-Франківської міської ради</t>
  </si>
  <si>
    <t>Комплексна  програма  сприяння залученню інвестицій в економіку Івано-Франківської міської територіальної громади та проєктної діяльності на  2021 – 2025 роки</t>
  </si>
  <si>
    <t>Фінансове управління Івано-Франківської міської ради</t>
  </si>
  <si>
    <t>(код бюджету)</t>
  </si>
  <si>
    <t>1011080</t>
  </si>
  <si>
    <t>1080</t>
  </si>
  <si>
    <t>0611021</t>
  </si>
  <si>
    <t>0611025</t>
  </si>
  <si>
    <t>1025</t>
  </si>
  <si>
    <t>0611030</t>
  </si>
  <si>
    <t>Надання загальної середньої освіти  за рахунок освітньої субвенції</t>
  </si>
  <si>
    <t>0611031</t>
  </si>
  <si>
    <t>1031</t>
  </si>
  <si>
    <t>1035</t>
  </si>
  <si>
    <t>0611120</t>
  </si>
  <si>
    <t>1120</t>
  </si>
  <si>
    <t>0611130</t>
  </si>
  <si>
    <t>1130</t>
  </si>
  <si>
    <t>0611141</t>
  </si>
  <si>
    <t>1141</t>
  </si>
  <si>
    <t>0611142</t>
  </si>
  <si>
    <t>1142</t>
  </si>
  <si>
    <t>1140</t>
  </si>
  <si>
    <t>0611151</t>
  </si>
  <si>
    <t>1151</t>
  </si>
  <si>
    <t>0611152</t>
  </si>
  <si>
    <t>1152</t>
  </si>
  <si>
    <t>Забезпечення діяльності центрів професійного розвитку педагогічних працівників</t>
  </si>
  <si>
    <t>0611090</t>
  </si>
  <si>
    <t>Підготовка кадрів закладами професійної (професійно-технічної) освіти та іншими закладами освіти</t>
  </si>
  <si>
    <t>0611091</t>
  </si>
  <si>
    <t>1091</t>
  </si>
  <si>
    <t>Підготовка кадрів закладами професійної (професійно-технічної) освіти та іншими закладами освіти за рахунок коштів місцевого бюджету</t>
  </si>
  <si>
    <t>0611092</t>
  </si>
  <si>
    <t>1092</t>
  </si>
  <si>
    <t>Підготовка кадрів закладами професійної (професійно-технічної) освіти та іншими закладами освіти за рахунок освітньої субвенції</t>
  </si>
  <si>
    <t xml:space="preserve">Утримання та забезпечення діяльності центрів  соціальних служб </t>
  </si>
  <si>
    <t>Надання пільг окремим категоріям громадян з оплати послуг зв`язку</t>
  </si>
  <si>
    <t>Забезпечення діяльності інших  закладів у сфері освіти</t>
  </si>
  <si>
    <t xml:space="preserve"> Іншi програми та заходи у сфері освіти</t>
  </si>
  <si>
    <t>Забезпечення діяльності інклюзивно-ресурсних центрів за рахунок коштів місцевого бюджету</t>
  </si>
  <si>
    <t>Забезпечення діяльності інклюзивно-ресурсних центрів за рахунок коштів освітньої субвенції</t>
  </si>
  <si>
    <t>8710</t>
  </si>
  <si>
    <t>Резервний фонд місцевого бюджету</t>
  </si>
  <si>
    <t>3718710</t>
  </si>
  <si>
    <t>Надання загальної середньої освіти  за рахунок коштів місцевого бюджету</t>
  </si>
  <si>
    <t>0610180</t>
  </si>
  <si>
    <t>Програма забезпечення виконання рішень суду щодо безспірного списання коштів з розпорядника бюджетних коштів Департаменту  освіти та науки Івано-Франківської  міської ради на 2021-2025 роки</t>
  </si>
  <si>
    <t>Керівництво і управління увідповідній  сфері у містах (місті Києві), селищах, селах, територіальних громадах</t>
  </si>
  <si>
    <t>Програма розвитку професіоналізму і компетентності депутатів місцевих рад та посадорвих осіб місцевого самоврядування на 2021-2025 роки</t>
  </si>
  <si>
    <t>Комплексна програма запобігання виникненню надзвичайних ситуацій природного і техногенного характеру та підвищення рівня готовності аварійно-рятувальної служби м.Івано-Франківська до дій за призначенням на 2021-2025 роки</t>
  </si>
  <si>
    <t>видатки на утримання КП "Муніципальна інспенкція "Добродій"</t>
  </si>
  <si>
    <t>7140</t>
  </si>
  <si>
    <t>Інші заходи у сфері сільського господарства</t>
  </si>
  <si>
    <t>Сприяння розвитку малого та середнього підприємництва в тому числі:</t>
  </si>
  <si>
    <t>Заходи з енергозбереження в тому числі:</t>
  </si>
  <si>
    <t>Програма сталого енергетичного розвитку Івано-Франківської міької територіальної громади до 2030 року</t>
  </si>
  <si>
    <t>0210170</t>
  </si>
  <si>
    <t>0131</t>
  </si>
  <si>
    <t>Підвищення кваліфікації депутатів місцевих ради та посадових осіб місцевого самоврядування в тому числі:</t>
  </si>
  <si>
    <t>0611101</t>
  </si>
  <si>
    <t>1101</t>
  </si>
  <si>
    <t xml:space="preserve">Підготовка кадрів закладами фахової передвищої освіти за рахунок коштів місцевого бюджету </t>
  </si>
  <si>
    <t>1216011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</si>
  <si>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</si>
  <si>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</si>
  <si>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</si>
  <si>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0941</t>
  </si>
  <si>
    <t xml:space="preserve">Надання спеціалізованої освіти мистецькими школами  </t>
  </si>
  <si>
    <t>0913241</t>
  </si>
  <si>
    <t>Порограма розвитку електронного урядування в  Івано-Франківській  міській територіальній громаді на 2022-2024 роки</t>
  </si>
  <si>
    <t>Програми і заходи цнтру  служб для сім'ї, дітей та молоді</t>
  </si>
  <si>
    <t>Розроблення схем планування та забудови територій (містобудівної документації) в тому числі:</t>
  </si>
  <si>
    <t>Розроблення містобудівної документації</t>
  </si>
  <si>
    <t>Керівництво і управління у відповідній  сфері у містах (місті Києві), селищах, селах, територіальних громадах</t>
  </si>
  <si>
    <t>1516030</t>
  </si>
  <si>
    <t>1416013</t>
  </si>
  <si>
    <t>0813230</t>
  </si>
  <si>
    <t>3230</t>
  </si>
  <si>
    <t>Видатки пов'язані з наданням підтримки внутрішньо переміщеним та/або евакуйованим особам у зв’язку із введенням воєнного стану в Україні</t>
  </si>
  <si>
    <t>1700000</t>
  </si>
  <si>
    <t>1710000</t>
  </si>
  <si>
    <t>1710160</t>
  </si>
  <si>
    <t xml:space="preserve">  0953300000      </t>
  </si>
  <si>
    <t>3117140</t>
  </si>
  <si>
    <t>3117110</t>
  </si>
  <si>
    <t>7110</t>
  </si>
  <si>
    <t>Реалізація програм в галузі сільського господарства</t>
  </si>
  <si>
    <t>0218240</t>
  </si>
  <si>
    <t xml:space="preserve"> Заходи та роботи з територіальної оборони</t>
  </si>
  <si>
    <t>8240</t>
  </si>
  <si>
    <t>Проєкт "Нова економіка  Івано-Франківська"</t>
  </si>
  <si>
    <t>Співфінансування проектів в рамках програми транскордонного співробітництва Ромунія -Україна 2014-2020  "Назад до наших спільних коренів"</t>
  </si>
  <si>
    <t>Програма розвитку КВП "Архітектурно-планувальне бюро-ІФ"</t>
  </si>
  <si>
    <t>Програма розвитку міжнародного і транскордонного співробітництва Івано-Франківської міської територіальної громади  на 2023-2027 роки</t>
  </si>
  <si>
    <t>Забезпечення діяльності місцевої  та добровільної пожежної охорони</t>
  </si>
  <si>
    <t>КП Муніципальні ринки Івано-Франківської міської ради</t>
  </si>
  <si>
    <t>1617691</t>
  </si>
  <si>
    <t>Містечко милосердя "Святого Миколая"</t>
  </si>
  <si>
    <t>0217140</t>
  </si>
  <si>
    <t xml:space="preserve">             до  рішення ___________________міської ради</t>
  </si>
  <si>
    <t>КП "Франківськ АГРО"</t>
  </si>
  <si>
    <t>Будівництво об'єктів житлово-комунального господарства</t>
  </si>
  <si>
    <t>Будівництво інших об'єктів комунальної власності</t>
  </si>
  <si>
    <t>Розподіл видатків  бюджету  Івано-Франківської міської територіальної громади на 2024 рік</t>
  </si>
  <si>
    <t>3133</t>
  </si>
  <si>
    <t>0611035</t>
  </si>
  <si>
    <t>КЗ "Дім воїна"</t>
  </si>
  <si>
    <t>КУ "ІФМЦ "Рух""</t>
  </si>
  <si>
    <t xml:space="preserve">в т. ч. </t>
  </si>
  <si>
    <t>КП "Електроавтотранс"</t>
  </si>
  <si>
    <t>КП "Івано-Франківськводоекотехпром"</t>
  </si>
  <si>
    <t>ДМП "Івано-Франківськтеплокомуненерго"</t>
  </si>
  <si>
    <t>в т.ч.</t>
  </si>
  <si>
    <t>Інші заходи громадського порядку та безпеки</t>
  </si>
  <si>
    <t>0218230</t>
  </si>
  <si>
    <t>8230</t>
  </si>
  <si>
    <t>3417691</t>
  </si>
  <si>
    <t>1217691</t>
  </si>
  <si>
    <t>Програма заходів національного спротиву ІФ МТГ та підтримки добровольчих формувань територіальної громади на 2024 рік</t>
  </si>
  <si>
    <t xml:space="preserve"> в тому числі:Комплексна програма профілактики злочинності в місті до 2028 року</t>
  </si>
  <si>
    <r>
      <rPr>
        <i/>
        <sz val="9"/>
        <rFont val="Times New Roman"/>
        <family val="1"/>
        <charset val="204"/>
      </rPr>
      <t xml:space="preserve">у тому числі   </t>
    </r>
    <r>
      <rPr>
        <sz val="9"/>
        <rFont val="Times New Roman"/>
        <family val="1"/>
        <charset val="204"/>
      </rPr>
      <t>Програма розвитку туристичної галузі Івано-Франківської міської територіальної громади на 2021-2025 роки</t>
    </r>
  </si>
  <si>
    <t>Співфінансування проєкту "Створення інфраструктури для бізнесу, що постраждав від війни", в рамках Програми розвитку ООН в Україні</t>
  </si>
  <si>
    <t>2718330</t>
  </si>
  <si>
    <t>8330</t>
  </si>
  <si>
    <t>0540</t>
  </si>
  <si>
    <t>Інша діяльність у сфері екології та охорони природних ресурсів</t>
  </si>
  <si>
    <t>Програма розвитку соціального підприємництва в Івано-Франківській міській територіальній громаді на 2024-2025 роки</t>
  </si>
  <si>
    <t>Програма охорони навколишнього природного середовища Івано-Франківської міської територіальної громади на 2021-2025 роки</t>
  </si>
  <si>
    <t>Програма поліпшення стану безпеки, гігєни праці та виробничого середовища на 2024-2028 роки Івано-Франківської міської територіальної громади</t>
  </si>
  <si>
    <t>Програма поетапного відключення (відокремлення ) споживачів теплової енергії, що постачається котельнею на вул. Індустріальній, 34, від системи централізованого опалення та переведення їх на альтернативні джерела теплопостачання</t>
  </si>
  <si>
    <t>Програма  сприяння розвитку підприємництва в Івано-Франкіській міській територіальній громаді на 2022-2025 роки</t>
  </si>
  <si>
    <t>Програма сприяння розвитку волонтерства Івано-Франківської міської територіальної громади  на 2023-2025 роки</t>
  </si>
  <si>
    <t>Інші заходи та заклади молодіжної політики, в т. ч.:</t>
  </si>
  <si>
    <t>КЗ "Центр соціальної  підтримки дітей та сімей" ІФМР</t>
  </si>
  <si>
    <t>Забезпечення діяльності інших закладів у сфері соціального захисту і соціального забезпечення, в т. ч.:</t>
  </si>
  <si>
    <t>Проєкт "Підвищення енергоефективності будівель медичних закладів м. Івано-Франківська" (кредиткі кошти ЄІБ)</t>
  </si>
  <si>
    <t>Компенсаційні виплати на пільговий проїзд автомобільним транспортом окремим категоріям громадян</t>
  </si>
  <si>
    <t>Надання загальної середньої освіти закладами загальної середньої освіти за рахунок коштів місцевого бюджету</t>
  </si>
  <si>
    <t xml:space="preserve">Надання загальної середньої освіти навчально-реабілітаційними центрами для дітей з особливими освітніми потребами, зумовленими складними порушеннями розвитку за коштів місцевого бюджету </t>
  </si>
  <si>
    <t>Надання загальної середньої освіти закладами загальної середньої освіти за рахунок освітньої субвенції</t>
  </si>
  <si>
    <t>Надання загальної середньої освіти навчально-реабілітаційними центрами для дітей з особливими освітніми потребами, зумовленими складними порушеннями розвитку за рахунок освітньої субвенції</t>
  </si>
  <si>
    <t>Управління з питань державного  архітектурно-будівельного контролю Івано-Франківської міської ради</t>
  </si>
  <si>
    <t>Управління з питань державного архітектурно-будівельного контролю Івано-Франківської міської ради</t>
  </si>
  <si>
    <t>Департамент інвестиційної політики, проєктів, міжнародних зв'язків, туризму та промоцій міста Івано-Франківської міської ради</t>
  </si>
  <si>
    <t>Департамент комунальних ресурсів сільського  господарства Івано-Франківської міської ради</t>
  </si>
  <si>
    <t>Департамент комунальних ресурсів та сільського господарства Івано-Франківської міської ради</t>
  </si>
  <si>
    <t>Довгострокова Програма фінансування мобілізаційно-оборонної роботи Івано-Франківської міської ради та підтримки Збройних Сил України, Національної гвардії України, правоохоронних органів, інших, утворених відповідно до законодавства збройних формувань на 2024-2028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</si>
</sst>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₴_-;\-* #,##0.00\ _₴_-;_-* &quot;-&quot;??\ _₴_-;_-@_-"/>
    <numFmt numFmtId="164" formatCode="_-* #,##0.00\ _₽_-;\-* #,##0.00\ _₽_-;_-* &quot;-&quot;??\ _₽_-;_-@_-"/>
    <numFmt numFmtId="165" formatCode="0000000"/>
    <numFmt numFmtId="166" formatCode="General_)"/>
    <numFmt numFmtId="167" formatCode="0.0"/>
    <numFmt numFmtId="168" formatCode="#,##0.0"/>
    <numFmt numFmtId="169" formatCode="0_ ;[Red]\-0\ "/>
  </numFmts>
  <fonts count="18" x14ac:knownFonts="1">
    <font>
      <sz val="8"/>
      <name val="Arial"/>
    </font>
    <font>
      <sz val="8"/>
      <name val="Arial"/>
      <family val="2"/>
    </font>
    <font>
      <sz val="12"/>
      <name val="Courier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9"/>
      <name val="Times New Roman"/>
      <family val="1"/>
      <charset val="204"/>
    </font>
    <font>
      <b/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0" fontId="3" fillId="0" borderId="0"/>
    <xf numFmtId="166" fontId="2" fillId="0" borderId="0"/>
    <xf numFmtId="0" fontId="1" fillId="0" borderId="0"/>
    <xf numFmtId="0" fontId="4" fillId="0" borderId="0"/>
    <xf numFmtId="0" fontId="6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3" fillId="0" borderId="0"/>
    <xf numFmtId="0" fontId="3" fillId="0" borderId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43">
    <xf numFmtId="0" fontId="0" fillId="0" borderId="0" xfId="0"/>
    <xf numFmtId="3" fontId="8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49" fontId="8" fillId="2" borderId="1" xfId="1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168" fontId="8" fillId="2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4" fontId="10" fillId="2" borderId="1" xfId="0" applyNumberFormat="1" applyFont="1" applyFill="1" applyBorder="1" applyAlignment="1">
      <alignment horizontal="center" vertical="center"/>
    </xf>
    <xf numFmtId="3" fontId="12" fillId="2" borderId="0" xfId="0" applyNumberFormat="1" applyFont="1" applyFill="1" applyAlignment="1">
      <alignment horizontal="center" vertical="center" wrapText="1"/>
    </xf>
    <xf numFmtId="3" fontId="12" fillId="2" borderId="0" xfId="0" applyNumberFormat="1" applyFont="1" applyFill="1" applyAlignment="1">
      <alignment horizontal="left" vertical="top"/>
    </xf>
    <xf numFmtId="0" fontId="8" fillId="2" borderId="0" xfId="0" applyFont="1" applyFill="1" applyAlignment="1">
      <alignment horizontal="left"/>
    </xf>
    <xf numFmtId="3" fontId="10" fillId="2" borderId="9" xfId="0" applyNumberFormat="1" applyFont="1" applyFill="1" applyBorder="1" applyAlignment="1">
      <alignment horizontal="center" vertical="center"/>
    </xf>
    <xf numFmtId="3" fontId="8" fillId="2" borderId="9" xfId="0" applyNumberFormat="1" applyFont="1" applyFill="1" applyBorder="1" applyAlignment="1">
      <alignment horizontal="center" vertical="center"/>
    </xf>
    <xf numFmtId="49" fontId="9" fillId="2" borderId="5" xfId="0" applyNumberFormat="1" applyFont="1" applyFill="1" applyBorder="1" applyAlignment="1">
      <alignment horizontal="center" vertical="center"/>
    </xf>
    <xf numFmtId="3" fontId="9" fillId="2" borderId="9" xfId="0" applyNumberFormat="1" applyFont="1" applyFill="1" applyBorder="1" applyAlignment="1">
      <alignment horizontal="center" vertical="center"/>
    </xf>
    <xf numFmtId="3" fontId="3" fillId="2" borderId="9" xfId="0" applyNumberFormat="1" applyFont="1" applyFill="1" applyBorder="1" applyAlignment="1">
      <alignment horizontal="center" vertical="center"/>
    </xf>
    <xf numFmtId="1" fontId="8" fillId="2" borderId="5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vertical="center" wrapText="1"/>
    </xf>
    <xf numFmtId="49" fontId="8" fillId="2" borderId="4" xfId="0" applyNumberFormat="1" applyFont="1" applyFill="1" applyBorder="1" applyAlignment="1">
      <alignment horizontal="left" vertical="center" wrapText="1"/>
    </xf>
    <xf numFmtId="0" fontId="8" fillId="2" borderId="4" xfId="1" applyFont="1" applyFill="1" applyBorder="1" applyAlignment="1">
      <alignment horizontal="justify" vertical="top" wrapText="1"/>
    </xf>
    <xf numFmtId="0" fontId="11" fillId="2" borderId="4" xfId="0" applyFont="1" applyFill="1" applyBorder="1" applyAlignment="1">
      <alignment horizontal="left" vertical="center" wrapText="1"/>
    </xf>
    <xf numFmtId="0" fontId="8" fillId="2" borderId="4" xfId="3" applyFont="1" applyFill="1" applyBorder="1" applyAlignment="1">
      <alignment horizontal="left" vertical="center" wrapText="1"/>
    </xf>
    <xf numFmtId="3" fontId="10" fillId="2" borderId="14" xfId="0" applyNumberFormat="1" applyFont="1" applyFill="1" applyBorder="1" applyAlignment="1">
      <alignment horizontal="center" vertical="center"/>
    </xf>
    <xf numFmtId="3" fontId="8" fillId="2" borderId="5" xfId="0" applyNumberFormat="1" applyFont="1" applyFill="1" applyBorder="1" applyAlignment="1">
      <alignment horizontal="center" vertical="center"/>
    </xf>
    <xf numFmtId="3" fontId="3" fillId="2" borderId="5" xfId="0" applyNumberFormat="1" applyFont="1" applyFill="1" applyBorder="1" applyAlignment="1">
      <alignment horizontal="center" vertical="center"/>
    </xf>
    <xf numFmtId="3" fontId="10" fillId="2" borderId="5" xfId="0" applyNumberFormat="1" applyFont="1" applyFill="1" applyBorder="1" applyAlignment="1">
      <alignment horizontal="center" vertical="center"/>
    </xf>
    <xf numFmtId="168" fontId="8" fillId="2" borderId="5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left"/>
    </xf>
    <xf numFmtId="49" fontId="12" fillId="2" borderId="0" xfId="0" applyNumberFormat="1" applyFont="1" applyFill="1" applyAlignment="1">
      <alignment horizontal="center" vertical="center"/>
    </xf>
    <xf numFmtId="3" fontId="12" fillId="2" borderId="0" xfId="0" applyNumberFormat="1" applyFont="1" applyFill="1" applyAlignment="1">
      <alignment horizontal="left"/>
    </xf>
    <xf numFmtId="3" fontId="8" fillId="2" borderId="0" xfId="0" applyNumberFormat="1" applyFont="1" applyFill="1" applyAlignment="1">
      <alignment horizontal="left"/>
    </xf>
    <xf numFmtId="0" fontId="9" fillId="2" borderId="0" xfId="0" applyFont="1" applyFill="1" applyAlignment="1">
      <alignment horizontal="left"/>
    </xf>
    <xf numFmtId="3" fontId="9" fillId="2" borderId="5" xfId="0" applyNumberFormat="1" applyFont="1" applyFill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3" fontId="8" fillId="0" borderId="9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6" fontId="8" fillId="0" borderId="4" xfId="2" applyFont="1" applyBorder="1" applyAlignment="1">
      <alignment horizontal="left" vertical="center" wrapText="1"/>
    </xf>
    <xf numFmtId="3" fontId="8" fillId="0" borderId="5" xfId="0" applyNumberFormat="1" applyFont="1" applyBorder="1" applyAlignment="1">
      <alignment horizontal="center" vertical="center"/>
    </xf>
    <xf numFmtId="167" fontId="8" fillId="2" borderId="4" xfId="4" applyNumberFormat="1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vertical="center" wrapText="1"/>
    </xf>
    <xf numFmtId="49" fontId="8" fillId="2" borderId="4" xfId="0" applyNumberFormat="1" applyFont="1" applyFill="1" applyBorder="1" applyAlignment="1">
      <alignment vertical="center" wrapText="1"/>
    </xf>
    <xf numFmtId="3" fontId="8" fillId="2" borderId="20" xfId="0" applyNumberFormat="1" applyFont="1" applyFill="1" applyBorder="1" applyAlignment="1">
      <alignment horizontal="center" vertical="center"/>
    </xf>
    <xf numFmtId="49" fontId="8" fillId="2" borderId="4" xfId="8" applyNumberFormat="1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top" wrapText="1"/>
    </xf>
    <xf numFmtId="3" fontId="9" fillId="2" borderId="2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3" fontId="14" fillId="2" borderId="0" xfId="0" applyNumberFormat="1" applyFont="1" applyFill="1" applyAlignment="1">
      <alignment horizontal="center" vertical="center" wrapText="1"/>
    </xf>
    <xf numFmtId="3" fontId="12" fillId="2" borderId="0" xfId="0" applyNumberFormat="1" applyFont="1" applyFill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165" fontId="9" fillId="2" borderId="5" xfId="0" applyNumberFormat="1" applyFont="1" applyFill="1" applyBorder="1" applyAlignment="1">
      <alignment horizontal="center" vertical="center"/>
    </xf>
    <xf numFmtId="43" fontId="8" fillId="2" borderId="0" xfId="12" applyFont="1" applyFill="1" applyAlignment="1">
      <alignment horizontal="left"/>
    </xf>
    <xf numFmtId="3" fontId="9" fillId="2" borderId="0" xfId="0" applyNumberFormat="1" applyFont="1" applyFill="1" applyAlignment="1">
      <alignment horizontal="left"/>
    </xf>
    <xf numFmtId="166" fontId="8" fillId="2" borderId="0" xfId="0" applyNumberFormat="1" applyFont="1" applyFill="1" applyAlignment="1">
      <alignment horizontal="left"/>
    </xf>
    <xf numFmtId="169" fontId="8" fillId="2" borderId="0" xfId="0" applyNumberFormat="1" applyFont="1" applyFill="1" applyAlignment="1">
      <alignment horizontal="left"/>
    </xf>
    <xf numFmtId="1" fontId="8" fillId="2" borderId="0" xfId="0" applyNumberFormat="1" applyFont="1" applyFill="1" applyAlignment="1">
      <alignment horizontal="left"/>
    </xf>
    <xf numFmtId="166" fontId="8" fillId="2" borderId="4" xfId="2" applyFont="1" applyFill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168" fontId="9" fillId="2" borderId="0" xfId="0" applyNumberFormat="1" applyFont="1" applyFill="1" applyAlignment="1">
      <alignment horizontal="left"/>
    </xf>
    <xf numFmtId="43" fontId="9" fillId="2" borderId="0" xfId="12" applyFont="1" applyFill="1" applyBorder="1" applyAlignment="1">
      <alignment horizontal="left"/>
    </xf>
    <xf numFmtId="43" fontId="8" fillId="2" borderId="0" xfId="0" applyNumberFormat="1" applyFont="1" applyFill="1" applyAlignment="1">
      <alignment horizontal="left"/>
    </xf>
    <xf numFmtId="1" fontId="9" fillId="2" borderId="5" xfId="0" applyNumberFormat="1" applyFont="1" applyFill="1" applyBorder="1" applyAlignment="1">
      <alignment horizontal="center" vertical="center"/>
    </xf>
    <xf numFmtId="0" fontId="13" fillId="2" borderId="17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/>
    </xf>
    <xf numFmtId="3" fontId="8" fillId="2" borderId="0" xfId="0" applyNumberFormat="1" applyFont="1" applyFill="1" applyAlignment="1">
      <alignment horizontal="left" vertical="top" wrapText="1"/>
    </xf>
    <xf numFmtId="0" fontId="14" fillId="2" borderId="0" xfId="0" applyFont="1" applyFill="1" applyAlignment="1">
      <alignment vertical="top" wrapText="1"/>
    </xf>
    <xf numFmtId="3" fontId="14" fillId="2" borderId="0" xfId="0" applyNumberFormat="1" applyFont="1" applyFill="1" applyAlignment="1">
      <alignment vertical="top" wrapText="1"/>
    </xf>
    <xf numFmtId="0" fontId="12" fillId="2" borderId="0" xfId="0" applyFont="1" applyFill="1" applyAlignment="1">
      <alignment horizontal="left" vertical="top"/>
    </xf>
    <xf numFmtId="0" fontId="12" fillId="2" borderId="0" xfId="0" applyFont="1" applyFill="1"/>
    <xf numFmtId="3" fontId="9" fillId="2" borderId="28" xfId="0" applyNumberFormat="1" applyFont="1" applyFill="1" applyBorder="1" applyAlignment="1">
      <alignment horizontal="center" vertical="center"/>
    </xf>
    <xf numFmtId="3" fontId="9" fillId="2" borderId="29" xfId="0" applyNumberFormat="1" applyFont="1" applyFill="1" applyBorder="1" applyAlignment="1">
      <alignment horizontal="center" vertical="center"/>
    </xf>
    <xf numFmtId="3" fontId="9" fillId="2" borderId="30" xfId="0" applyNumberFormat="1" applyFont="1" applyFill="1" applyBorder="1" applyAlignment="1">
      <alignment horizontal="center" vertical="center"/>
    </xf>
    <xf numFmtId="3" fontId="10" fillId="2" borderId="6" xfId="0" applyNumberFormat="1" applyFont="1" applyFill="1" applyBorder="1" applyAlignment="1">
      <alignment horizontal="center" vertical="center"/>
    </xf>
    <xf numFmtId="3" fontId="10" fillId="2" borderId="7" xfId="0" applyNumberFormat="1" applyFont="1" applyFill="1" applyBorder="1" applyAlignment="1">
      <alignment horizontal="center" vertical="center"/>
    </xf>
    <xf numFmtId="3" fontId="10" fillId="2" borderId="8" xfId="0" applyNumberFormat="1" applyFont="1" applyFill="1" applyBorder="1" applyAlignment="1">
      <alignment horizontal="center" vertical="center"/>
    </xf>
    <xf numFmtId="3" fontId="8" fillId="2" borderId="10" xfId="0" applyNumberFormat="1" applyFont="1" applyFill="1" applyBorder="1" applyAlignment="1">
      <alignment horizontal="center" vertical="center"/>
    </xf>
    <xf numFmtId="3" fontId="8" fillId="2" borderId="3" xfId="0" applyNumberFormat="1" applyFont="1" applyFill="1" applyBorder="1" applyAlignment="1">
      <alignment horizontal="center" vertical="center"/>
    </xf>
    <xf numFmtId="3" fontId="8" fillId="2" borderId="11" xfId="0" applyNumberFormat="1" applyFont="1" applyFill="1" applyBorder="1" applyAlignment="1">
      <alignment horizontal="center" vertical="center"/>
    </xf>
    <xf numFmtId="3" fontId="10" fillId="2" borderId="12" xfId="0" applyNumberFormat="1" applyFont="1" applyFill="1" applyBorder="1" applyAlignment="1">
      <alignment horizontal="center" vertical="center"/>
    </xf>
    <xf numFmtId="3" fontId="10" fillId="2" borderId="4" xfId="0" applyNumberFormat="1" applyFont="1" applyFill="1" applyBorder="1" applyAlignment="1">
      <alignment horizontal="center" vertical="center"/>
    </xf>
    <xf numFmtId="3" fontId="8" fillId="2" borderId="4" xfId="0" applyNumberFormat="1" applyFont="1" applyFill="1" applyBorder="1" applyAlignment="1">
      <alignment horizontal="center" vertical="center"/>
    </xf>
    <xf numFmtId="3" fontId="8" fillId="0" borderId="4" xfId="0" applyNumberFormat="1" applyFont="1" applyBorder="1" applyAlignment="1">
      <alignment horizontal="center" vertical="center"/>
    </xf>
    <xf numFmtId="3" fontId="9" fillId="2" borderId="4" xfId="0" applyNumberFormat="1" applyFont="1" applyFill="1" applyBorder="1" applyAlignment="1">
      <alignment horizontal="center" vertical="center"/>
    </xf>
    <xf numFmtId="4" fontId="10" fillId="2" borderId="4" xfId="0" applyNumberFormat="1" applyFont="1" applyFill="1" applyBorder="1" applyAlignment="1">
      <alignment horizontal="center" vertical="center"/>
    </xf>
    <xf numFmtId="4" fontId="8" fillId="2" borderId="4" xfId="0" applyNumberFormat="1" applyFont="1" applyFill="1" applyBorder="1" applyAlignment="1">
      <alignment horizontal="center" vertical="center"/>
    </xf>
    <xf numFmtId="3" fontId="3" fillId="2" borderId="4" xfId="0" applyNumberFormat="1" applyFont="1" applyFill="1" applyBorder="1" applyAlignment="1">
      <alignment horizontal="center" vertical="center"/>
    </xf>
    <xf numFmtId="3" fontId="8" fillId="2" borderId="13" xfId="0" applyNumberFormat="1" applyFont="1" applyFill="1" applyBorder="1" applyAlignment="1">
      <alignment horizontal="center" vertical="center"/>
    </xf>
    <xf numFmtId="3" fontId="10" fillId="2" borderId="31" xfId="0" applyNumberFormat="1" applyFont="1" applyFill="1" applyBorder="1" applyAlignment="1">
      <alignment horizontal="center" vertical="center"/>
    </xf>
    <xf numFmtId="3" fontId="10" fillId="2" borderId="20" xfId="0" applyNumberFormat="1" applyFont="1" applyFill="1" applyBorder="1" applyAlignment="1">
      <alignment horizontal="center" vertical="center"/>
    </xf>
    <xf numFmtId="3" fontId="8" fillId="0" borderId="20" xfId="0" applyNumberFormat="1" applyFont="1" applyBorder="1" applyAlignment="1">
      <alignment horizontal="center" vertical="center"/>
    </xf>
    <xf numFmtId="3" fontId="9" fillId="2" borderId="20" xfId="0" applyNumberFormat="1" applyFont="1" applyFill="1" applyBorder="1" applyAlignment="1">
      <alignment horizontal="center" vertical="center"/>
    </xf>
    <xf numFmtId="3" fontId="3" fillId="2" borderId="20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3" fontId="13" fillId="2" borderId="22" xfId="0" applyNumberFormat="1" applyFont="1" applyFill="1" applyBorder="1" applyAlignment="1">
      <alignment horizontal="center" vertical="center" wrapText="1"/>
    </xf>
    <xf numFmtId="3" fontId="13" fillId="2" borderId="23" xfId="0" applyNumberFormat="1" applyFont="1" applyFill="1" applyBorder="1" applyAlignment="1">
      <alignment horizontal="center" vertical="center" wrapText="1"/>
    </xf>
    <xf numFmtId="3" fontId="13" fillId="2" borderId="24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6" xfId="0" applyFont="1" applyFill="1" applyBorder="1" applyAlignment="1">
      <alignment horizontal="center" vertical="center" wrapText="1"/>
    </xf>
    <xf numFmtId="3" fontId="13" fillId="2" borderId="6" xfId="0" applyNumberFormat="1" applyFont="1" applyFill="1" applyBorder="1" applyAlignment="1">
      <alignment horizontal="center" vertical="center" wrapText="1"/>
    </xf>
    <xf numFmtId="3" fontId="13" fillId="2" borderId="7" xfId="0" applyNumberFormat="1" applyFont="1" applyFill="1" applyBorder="1" applyAlignment="1">
      <alignment horizontal="center" vertical="center" wrapText="1"/>
    </xf>
    <xf numFmtId="3" fontId="13" fillId="2" borderId="8" xfId="0" applyNumberFormat="1" applyFont="1" applyFill="1" applyBorder="1" applyAlignment="1">
      <alignment horizontal="center" vertical="center" wrapText="1"/>
    </xf>
    <xf numFmtId="3" fontId="13" fillId="2" borderId="1" xfId="0" applyNumberFormat="1" applyFont="1" applyFill="1" applyBorder="1" applyAlignment="1">
      <alignment horizontal="center" vertical="center" wrapText="1"/>
    </xf>
    <xf numFmtId="3" fontId="13" fillId="2" borderId="26" xfId="0" applyNumberFormat="1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25" xfId="0" applyFont="1" applyFill="1" applyBorder="1" applyAlignment="1">
      <alignment horizontal="center" vertical="center" wrapText="1"/>
    </xf>
    <xf numFmtId="3" fontId="13" fillId="2" borderId="5" xfId="0" applyNumberFormat="1" applyFont="1" applyFill="1" applyBorder="1" applyAlignment="1">
      <alignment horizontal="center" vertical="center" wrapText="1"/>
    </xf>
    <xf numFmtId="3" fontId="13" fillId="2" borderId="25" xfId="0" applyNumberFormat="1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3" fillId="2" borderId="27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3" fontId="14" fillId="2" borderId="0" xfId="0" applyNumberFormat="1" applyFont="1" applyFill="1" applyAlignment="1">
      <alignment horizontal="center" vertical="center" wrapText="1"/>
    </xf>
    <xf numFmtId="0" fontId="9" fillId="2" borderId="18" xfId="0" applyFont="1" applyFill="1" applyBorder="1" applyAlignment="1">
      <alignment horizontal="right" vertical="center"/>
    </xf>
    <xf numFmtId="0" fontId="9" fillId="2" borderId="19" xfId="0" applyFont="1" applyFill="1" applyBorder="1" applyAlignment="1">
      <alignment horizontal="right" vertical="center"/>
    </xf>
    <xf numFmtId="0" fontId="15" fillId="2" borderId="0" xfId="0" applyFont="1" applyFill="1" applyAlignment="1">
      <alignment horizontal="center" vertical="center" wrapText="1"/>
    </xf>
    <xf numFmtId="3" fontId="13" fillId="2" borderId="9" xfId="0" applyNumberFormat="1" applyFont="1" applyFill="1" applyBorder="1" applyAlignment="1">
      <alignment horizontal="center" vertical="center" wrapText="1"/>
    </xf>
    <xf numFmtId="3" fontId="13" fillId="2" borderId="27" xfId="0" applyNumberFormat="1" applyFont="1" applyFill="1" applyBorder="1" applyAlignment="1">
      <alignment horizontal="center" vertical="center" wrapText="1"/>
    </xf>
    <xf numFmtId="3" fontId="12" fillId="2" borderId="0" xfId="0" applyNumberFormat="1" applyFont="1" applyFill="1" applyAlignment="1">
      <alignment horizontal="center" vertical="center"/>
    </xf>
    <xf numFmtId="49" fontId="16" fillId="2" borderId="0" xfId="5" applyNumberFormat="1" applyFont="1" applyFill="1" applyAlignment="1">
      <alignment horizontal="center" vertical="center" wrapText="1"/>
    </xf>
    <xf numFmtId="0" fontId="10" fillId="2" borderId="0" xfId="5" applyFont="1" applyFill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10" xfId="0" applyFont="1" applyFill="1" applyBorder="1" applyAlignment="1">
      <alignment horizontal="center" vertical="center" wrapText="1"/>
    </xf>
    <xf numFmtId="49" fontId="13" fillId="2" borderId="7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</cellXfs>
  <cellStyles count="15">
    <cellStyle name="Звичайний 2" xfId="8"/>
    <cellStyle name="Звичайний 3" xfId="6"/>
    <cellStyle name="Обычный" xfId="0" builtinId="0"/>
    <cellStyle name="Обычный 2" xfId="11"/>
    <cellStyle name="Обычный 3" xfId="1"/>
    <cellStyle name="Обычный 4" xfId="10"/>
    <cellStyle name="Обычный_osvita" xfId="2"/>
    <cellStyle name="Обычный_TDSheet" xfId="3"/>
    <cellStyle name="Обычный_СОЦ-ЕКОН.РОЗВ.2009" xfId="5"/>
    <cellStyle name="Стиль 1" xfId="4"/>
    <cellStyle name="Финансовый" xfId="12" builtinId="3"/>
    <cellStyle name="Фінансовий 2" xfId="9"/>
    <cellStyle name="Фінансовий 3" xfId="7"/>
    <cellStyle name="Фінансовий 3 2" xfId="13"/>
    <cellStyle name="Фінансовий 4" xfId="14"/>
  </cellStyles>
  <dxfs count="0"/>
  <tableStyles count="0" defaultTableStyle="TableStyleMedium9" defaultPivotStyle="PivotStyleLight16"/>
  <colors>
    <mruColors>
      <color rgb="FFCCFF99"/>
      <color rgb="FFFFFF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S286"/>
  <sheetViews>
    <sheetView showZeros="0" tabSelected="1" zoomScaleNormal="100" zoomScaleSheetLayoutView="95" workbookViewId="0">
      <pane xSplit="4" ySplit="12" topLeftCell="E263" activePane="bottomRight" state="frozen"/>
      <selection pane="topRight" activeCell="E1" sqref="E1"/>
      <selection pane="bottomLeft" activeCell="A10" sqref="A10"/>
      <selection pane="bottomRight" activeCell="D273" sqref="D273"/>
    </sheetView>
  </sheetViews>
  <sheetFormatPr defaultColWidth="10.1640625" defaultRowHeight="11.25" x14ac:dyDescent="0.2"/>
  <cols>
    <col min="1" max="1" width="14" style="31" customWidth="1"/>
    <col min="2" max="2" width="14.6640625" style="33" customWidth="1"/>
    <col min="3" max="3" width="15.5" style="33" customWidth="1"/>
    <col min="4" max="4" width="48.6640625" style="78" customWidth="1"/>
    <col min="5" max="6" width="18.6640625" style="78" customWidth="1"/>
    <col min="7" max="7" width="17.5" style="78" customWidth="1"/>
    <col min="8" max="9" width="15.83203125" style="78" customWidth="1"/>
    <col min="10" max="14" width="15.83203125" style="56" customWidth="1"/>
    <col min="15" max="15" width="19.5" style="56" customWidth="1"/>
    <col min="16" max="16" width="15.83203125" style="56" customWidth="1"/>
    <col min="17" max="17" width="21.33203125" style="79" customWidth="1"/>
    <col min="18" max="18" width="13" style="79" customWidth="1"/>
    <col min="19" max="152" width="10.1640625" style="79"/>
    <col min="153" max="402" width="0" style="79" hidden="1" customWidth="1"/>
    <col min="403" max="16384" width="10.1640625" style="79"/>
  </cols>
  <sheetData>
    <row r="1" spans="1:17" s="32" customFormat="1" ht="18.75" x14ac:dyDescent="0.2">
      <c r="A1" s="31"/>
      <c r="B1" s="125" t="s">
        <v>452</v>
      </c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56"/>
      <c r="P1" s="11"/>
    </row>
    <row r="2" spans="1:17" s="32" customFormat="1" ht="18.75" x14ac:dyDescent="0.2">
      <c r="A2" s="31"/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56" t="s">
        <v>312</v>
      </c>
      <c r="P2" s="11"/>
    </row>
    <row r="3" spans="1:17" s="32" customFormat="1" x14ac:dyDescent="0.2">
      <c r="A3" s="31"/>
      <c r="B3" s="33"/>
      <c r="C3" s="33"/>
      <c r="J3" s="56"/>
      <c r="K3" s="56"/>
      <c r="L3" s="56"/>
      <c r="M3" s="56"/>
      <c r="N3" s="56" t="s">
        <v>448</v>
      </c>
      <c r="O3" s="56"/>
      <c r="P3" s="56"/>
    </row>
    <row r="4" spans="1:17" s="32" customFormat="1" x14ac:dyDescent="0.2">
      <c r="A4" s="31"/>
      <c r="B4" s="33"/>
      <c r="C4" s="33"/>
      <c r="J4" s="56"/>
      <c r="K4" s="56"/>
      <c r="L4" s="56"/>
      <c r="M4" s="56"/>
      <c r="N4" s="128" t="s">
        <v>295</v>
      </c>
      <c r="O4" s="128"/>
      <c r="P4" s="56"/>
    </row>
    <row r="5" spans="1:17" s="32" customFormat="1" x14ac:dyDescent="0.2">
      <c r="A5" s="31"/>
      <c r="B5" s="33"/>
      <c r="C5" s="33"/>
      <c r="J5" s="56"/>
      <c r="K5" s="56"/>
      <c r="L5" s="56"/>
      <c r="M5" s="56"/>
      <c r="N5" s="56"/>
      <c r="O5" s="56"/>
      <c r="P5" s="56"/>
    </row>
    <row r="6" spans="1:17" s="32" customFormat="1" ht="12" x14ac:dyDescent="0.2">
      <c r="A6" s="129" t="s">
        <v>431</v>
      </c>
      <c r="B6" s="129"/>
      <c r="C6" s="33"/>
      <c r="J6" s="56"/>
      <c r="K6" s="56"/>
      <c r="L6" s="56"/>
      <c r="M6" s="56"/>
      <c r="N6" s="56"/>
      <c r="O6" s="56"/>
      <c r="P6" s="56"/>
    </row>
    <row r="7" spans="1:17" s="32" customFormat="1" ht="12" x14ac:dyDescent="0.2">
      <c r="A7" s="130" t="s">
        <v>351</v>
      </c>
      <c r="B7" s="130"/>
      <c r="C7" s="33"/>
      <c r="E7" s="34"/>
      <c r="J7" s="56"/>
      <c r="K7" s="56"/>
      <c r="L7" s="56"/>
      <c r="M7" s="56"/>
      <c r="N7" s="56"/>
      <c r="O7" s="56"/>
      <c r="P7" s="56"/>
    </row>
    <row r="8" spans="1:17" s="32" customFormat="1" ht="12" thickBot="1" x14ac:dyDescent="0.25">
      <c r="A8" s="31"/>
      <c r="B8" s="33"/>
      <c r="C8" s="33"/>
      <c r="G8" s="34"/>
      <c r="J8" s="56"/>
      <c r="K8" s="56"/>
      <c r="L8" s="56"/>
      <c r="M8" s="56"/>
      <c r="N8" s="56"/>
      <c r="O8" s="56"/>
      <c r="P8" s="56" t="s">
        <v>0</v>
      </c>
    </row>
    <row r="9" spans="1:17" s="32" customFormat="1" ht="24" customHeight="1" x14ac:dyDescent="0.2">
      <c r="A9" s="131" t="s">
        <v>272</v>
      </c>
      <c r="B9" s="134" t="s">
        <v>273</v>
      </c>
      <c r="C9" s="134" t="s">
        <v>274</v>
      </c>
      <c r="D9" s="137" t="s">
        <v>303</v>
      </c>
      <c r="E9" s="140" t="s">
        <v>275</v>
      </c>
      <c r="F9" s="141"/>
      <c r="G9" s="141"/>
      <c r="H9" s="141"/>
      <c r="I9" s="142"/>
      <c r="J9" s="110" t="s">
        <v>276</v>
      </c>
      <c r="K9" s="111"/>
      <c r="L9" s="111"/>
      <c r="M9" s="111"/>
      <c r="N9" s="111"/>
      <c r="O9" s="112"/>
      <c r="P9" s="105" t="s">
        <v>1</v>
      </c>
    </row>
    <row r="10" spans="1:17" s="32" customFormat="1" ht="24" customHeight="1" x14ac:dyDescent="0.2">
      <c r="A10" s="132"/>
      <c r="B10" s="135"/>
      <c r="C10" s="135"/>
      <c r="D10" s="138"/>
      <c r="E10" s="115" t="s">
        <v>2</v>
      </c>
      <c r="F10" s="108" t="s">
        <v>52</v>
      </c>
      <c r="G10" s="108" t="s">
        <v>3</v>
      </c>
      <c r="H10" s="108"/>
      <c r="I10" s="119" t="s">
        <v>53</v>
      </c>
      <c r="J10" s="117" t="s">
        <v>2</v>
      </c>
      <c r="K10" s="113" t="s">
        <v>271</v>
      </c>
      <c r="L10" s="113" t="s">
        <v>52</v>
      </c>
      <c r="M10" s="113" t="s">
        <v>3</v>
      </c>
      <c r="N10" s="113"/>
      <c r="O10" s="126" t="s">
        <v>53</v>
      </c>
      <c r="P10" s="106"/>
    </row>
    <row r="11" spans="1:17" s="32" customFormat="1" ht="24" customHeight="1" x14ac:dyDescent="0.2">
      <c r="A11" s="132"/>
      <c r="B11" s="135"/>
      <c r="C11" s="135"/>
      <c r="D11" s="138"/>
      <c r="E11" s="115"/>
      <c r="F11" s="108"/>
      <c r="G11" s="108" t="s">
        <v>4</v>
      </c>
      <c r="H11" s="108" t="s">
        <v>5</v>
      </c>
      <c r="I11" s="119"/>
      <c r="J11" s="117"/>
      <c r="K11" s="113"/>
      <c r="L11" s="113"/>
      <c r="M11" s="113" t="s">
        <v>4</v>
      </c>
      <c r="N11" s="113" t="s">
        <v>5</v>
      </c>
      <c r="O11" s="126"/>
      <c r="P11" s="106"/>
    </row>
    <row r="12" spans="1:17" s="32" customFormat="1" ht="24" customHeight="1" thickBot="1" x14ac:dyDescent="0.25">
      <c r="A12" s="133"/>
      <c r="B12" s="136"/>
      <c r="C12" s="136"/>
      <c r="D12" s="139"/>
      <c r="E12" s="116"/>
      <c r="F12" s="109"/>
      <c r="G12" s="109"/>
      <c r="H12" s="109"/>
      <c r="I12" s="120"/>
      <c r="J12" s="118"/>
      <c r="K12" s="114"/>
      <c r="L12" s="114"/>
      <c r="M12" s="114"/>
      <c r="N12" s="114"/>
      <c r="O12" s="127"/>
      <c r="P12" s="107"/>
    </row>
    <row r="13" spans="1:17" s="36" customFormat="1" ht="25.5" x14ac:dyDescent="0.2">
      <c r="A13" s="58">
        <v>200000</v>
      </c>
      <c r="B13" s="59"/>
      <c r="C13" s="59"/>
      <c r="D13" s="60" t="s">
        <v>6</v>
      </c>
      <c r="E13" s="83">
        <f>E15+E16+E18+E25+E29+E30+E36+E39+E40+E46+E49+E26+E44</f>
        <v>408178700</v>
      </c>
      <c r="F13" s="84">
        <f>F15+F16+F18+F25+F29+F30+F36+F39+F40+F46+F49+F26+F44</f>
        <v>408178700</v>
      </c>
      <c r="G13" s="84">
        <f t="shared" ref="G13:O13" si="0">G15+G16+G18+G25+G29+G30+G36+G39+G40+G46+G49+G26</f>
        <v>54000000</v>
      </c>
      <c r="H13" s="84">
        <f>H15+H16+H18+H25+H29+H30+H36+H39+H40+H46+H49+H26</f>
        <v>3774000</v>
      </c>
      <c r="I13" s="89">
        <f t="shared" si="0"/>
        <v>0</v>
      </c>
      <c r="J13" s="83">
        <f t="shared" si="0"/>
        <v>30050000</v>
      </c>
      <c r="K13" s="84">
        <f t="shared" si="0"/>
        <v>30000000</v>
      </c>
      <c r="L13" s="84">
        <f t="shared" si="0"/>
        <v>50000</v>
      </c>
      <c r="M13" s="84">
        <f t="shared" si="0"/>
        <v>0</v>
      </c>
      <c r="N13" s="84">
        <f t="shared" si="0"/>
        <v>0</v>
      </c>
      <c r="O13" s="85">
        <f t="shared" si="0"/>
        <v>30000000</v>
      </c>
      <c r="P13" s="98">
        <f>P15+P16+P18+P25+P29+P30+P36+P39+P40+P46+P49+P26+P44</f>
        <v>438228700</v>
      </c>
    </row>
    <row r="14" spans="1:17" s="36" customFormat="1" ht="25.5" x14ac:dyDescent="0.2">
      <c r="A14" s="61">
        <v>210000</v>
      </c>
      <c r="B14" s="2"/>
      <c r="C14" s="2"/>
      <c r="D14" s="57" t="s">
        <v>6</v>
      </c>
      <c r="E14" s="29"/>
      <c r="F14" s="3"/>
      <c r="G14" s="3"/>
      <c r="H14" s="3"/>
      <c r="I14" s="90"/>
      <c r="J14" s="27"/>
      <c r="K14" s="1"/>
      <c r="L14" s="3"/>
      <c r="M14" s="3"/>
      <c r="N14" s="3"/>
      <c r="O14" s="14"/>
      <c r="P14" s="99">
        <f t="shared" ref="P14:P72" si="1">E14+J14</f>
        <v>0</v>
      </c>
    </row>
    <row r="15" spans="1:17" s="13" customFormat="1" ht="36" x14ac:dyDescent="0.2">
      <c r="A15" s="52" t="s">
        <v>212</v>
      </c>
      <c r="B15" s="53" t="s">
        <v>61</v>
      </c>
      <c r="C15" s="53" t="s">
        <v>22</v>
      </c>
      <c r="D15" s="21" t="s">
        <v>422</v>
      </c>
      <c r="E15" s="27">
        <f>F15+I15</f>
        <v>74809000</v>
      </c>
      <c r="F15" s="1">
        <v>74809000</v>
      </c>
      <c r="G15" s="1">
        <v>54000000</v>
      </c>
      <c r="H15" s="1">
        <v>3414000</v>
      </c>
      <c r="I15" s="91"/>
      <c r="J15" s="27">
        <f>L15+O15</f>
        <v>50000</v>
      </c>
      <c r="K15" s="1"/>
      <c r="L15" s="1">
        <v>50000</v>
      </c>
      <c r="M15" s="1"/>
      <c r="N15" s="1"/>
      <c r="O15" s="15"/>
      <c r="P15" s="47">
        <f t="shared" si="1"/>
        <v>74859000</v>
      </c>
      <c r="Q15" s="35"/>
    </row>
    <row r="16" spans="1:17" s="13" customFormat="1" ht="36" x14ac:dyDescent="0.2">
      <c r="A16" s="52" t="s">
        <v>405</v>
      </c>
      <c r="B16" s="53" t="s">
        <v>101</v>
      </c>
      <c r="C16" s="53" t="s">
        <v>406</v>
      </c>
      <c r="D16" s="21" t="s">
        <v>407</v>
      </c>
      <c r="E16" s="27">
        <f>F16+I16</f>
        <v>396000</v>
      </c>
      <c r="F16" s="1">
        <f>F17</f>
        <v>396000</v>
      </c>
      <c r="G16" s="1"/>
      <c r="H16" s="1"/>
      <c r="I16" s="91"/>
      <c r="J16" s="27"/>
      <c r="K16" s="1"/>
      <c r="L16" s="1"/>
      <c r="M16" s="1"/>
      <c r="N16" s="1"/>
      <c r="O16" s="15"/>
      <c r="P16" s="47">
        <f t="shared" si="1"/>
        <v>396000</v>
      </c>
    </row>
    <row r="17" spans="1:17" s="13" customFormat="1" ht="36" x14ac:dyDescent="0.2">
      <c r="A17" s="52"/>
      <c r="B17" s="53"/>
      <c r="C17" s="53"/>
      <c r="D17" s="21" t="s">
        <v>397</v>
      </c>
      <c r="E17" s="27">
        <f t="shared" ref="E17:E52" si="2">F17+I17</f>
        <v>396000</v>
      </c>
      <c r="F17" s="1">
        <v>396000</v>
      </c>
      <c r="G17" s="1"/>
      <c r="H17" s="1"/>
      <c r="I17" s="91"/>
      <c r="J17" s="27">
        <f t="shared" ref="J17:J51" si="3">L17+O17</f>
        <v>0</v>
      </c>
      <c r="K17" s="1"/>
      <c r="L17" s="1"/>
      <c r="M17" s="1"/>
      <c r="N17" s="1"/>
      <c r="O17" s="15"/>
      <c r="P17" s="47">
        <f t="shared" si="1"/>
        <v>396000</v>
      </c>
    </row>
    <row r="18" spans="1:17" s="13" customFormat="1" ht="12" x14ac:dyDescent="0.2">
      <c r="A18" s="52" t="s">
        <v>158</v>
      </c>
      <c r="B18" s="53" t="s">
        <v>14</v>
      </c>
      <c r="C18" s="53" t="s">
        <v>15</v>
      </c>
      <c r="D18" s="21" t="s">
        <v>159</v>
      </c>
      <c r="E18" s="27">
        <f>F18+I18</f>
        <v>4010000</v>
      </c>
      <c r="F18" s="1">
        <f>SUM(F20:F24)</f>
        <v>4010000</v>
      </c>
      <c r="G18" s="1">
        <f>SUM(G20:G31)</f>
        <v>0</v>
      </c>
      <c r="H18" s="1">
        <f>SUM(H20:H31)</f>
        <v>360000</v>
      </c>
      <c r="I18" s="91"/>
      <c r="J18" s="27">
        <f>L18+O18</f>
        <v>0</v>
      </c>
      <c r="K18" s="1"/>
      <c r="L18" s="1">
        <f>SUM(L19:L24)</f>
        <v>0</v>
      </c>
      <c r="M18" s="1">
        <f>SUM(M19:M24)</f>
        <v>0</v>
      </c>
      <c r="N18" s="1">
        <f>SUM(N19:N24)</f>
        <v>0</v>
      </c>
      <c r="O18" s="15"/>
      <c r="P18" s="47">
        <f t="shared" si="1"/>
        <v>4010000</v>
      </c>
      <c r="Q18" s="35"/>
    </row>
    <row r="19" spans="1:17" s="13" customFormat="1" ht="12" x14ac:dyDescent="0.2">
      <c r="A19" s="52"/>
      <c r="B19" s="53"/>
      <c r="C19" s="53"/>
      <c r="D19" s="21" t="s">
        <v>172</v>
      </c>
      <c r="E19" s="27"/>
      <c r="F19" s="1"/>
      <c r="G19" s="1"/>
      <c r="H19" s="1"/>
      <c r="I19" s="91"/>
      <c r="J19" s="27"/>
      <c r="K19" s="1"/>
      <c r="L19" s="1"/>
      <c r="M19" s="1"/>
      <c r="N19" s="1"/>
      <c r="O19" s="15"/>
      <c r="P19" s="47">
        <f t="shared" si="1"/>
        <v>0</v>
      </c>
      <c r="Q19" s="35"/>
    </row>
    <row r="20" spans="1:17" s="13" customFormat="1" ht="12" x14ac:dyDescent="0.2">
      <c r="A20" s="52"/>
      <c r="B20" s="53"/>
      <c r="C20" s="53"/>
      <c r="D20" s="22" t="s">
        <v>39</v>
      </c>
      <c r="E20" s="27">
        <f t="shared" si="2"/>
        <v>800000</v>
      </c>
      <c r="F20" s="1">
        <v>800000</v>
      </c>
      <c r="G20" s="1"/>
      <c r="H20" s="1"/>
      <c r="I20" s="91"/>
      <c r="J20" s="27">
        <f t="shared" si="3"/>
        <v>0</v>
      </c>
      <c r="K20" s="1"/>
      <c r="L20" s="1"/>
      <c r="M20" s="1"/>
      <c r="N20" s="1"/>
      <c r="O20" s="15"/>
      <c r="P20" s="47">
        <f t="shared" si="1"/>
        <v>800000</v>
      </c>
    </row>
    <row r="21" spans="1:17" s="13" customFormat="1" ht="12" x14ac:dyDescent="0.2">
      <c r="A21" s="52"/>
      <c r="B21" s="53"/>
      <c r="C21" s="53"/>
      <c r="D21" s="22" t="s">
        <v>40</v>
      </c>
      <c r="E21" s="27">
        <f t="shared" si="2"/>
        <v>600000</v>
      </c>
      <c r="F21" s="1">
        <v>600000</v>
      </c>
      <c r="G21" s="1"/>
      <c r="H21" s="1"/>
      <c r="I21" s="91"/>
      <c r="J21" s="27">
        <f t="shared" si="3"/>
        <v>0</v>
      </c>
      <c r="K21" s="1"/>
      <c r="L21" s="1"/>
      <c r="M21" s="1"/>
      <c r="N21" s="1"/>
      <c r="O21" s="15"/>
      <c r="P21" s="47">
        <f t="shared" si="1"/>
        <v>600000</v>
      </c>
    </row>
    <row r="22" spans="1:17" s="13" customFormat="1" ht="24" x14ac:dyDescent="0.2">
      <c r="A22" s="52"/>
      <c r="B22" s="53"/>
      <c r="C22" s="53"/>
      <c r="D22" s="22" t="s">
        <v>171</v>
      </c>
      <c r="E22" s="27">
        <f t="shared" si="2"/>
        <v>360000</v>
      </c>
      <c r="F22" s="1">
        <v>360000</v>
      </c>
      <c r="G22" s="1"/>
      <c r="H22" s="1">
        <v>360000</v>
      </c>
      <c r="I22" s="91"/>
      <c r="J22" s="27">
        <f t="shared" si="3"/>
        <v>0</v>
      </c>
      <c r="K22" s="1"/>
      <c r="L22" s="1"/>
      <c r="M22" s="1"/>
      <c r="N22" s="1"/>
      <c r="O22" s="15"/>
      <c r="P22" s="47">
        <f t="shared" si="1"/>
        <v>360000</v>
      </c>
    </row>
    <row r="23" spans="1:17" s="13" customFormat="1" ht="60" x14ac:dyDescent="0.2">
      <c r="A23" s="52"/>
      <c r="B23" s="53"/>
      <c r="C23" s="53"/>
      <c r="D23" s="22" t="s">
        <v>336</v>
      </c>
      <c r="E23" s="27">
        <f t="shared" si="2"/>
        <v>1750000</v>
      </c>
      <c r="F23" s="1">
        <v>1750000</v>
      </c>
      <c r="G23" s="1"/>
      <c r="H23" s="1"/>
      <c r="I23" s="91"/>
      <c r="J23" s="27">
        <f t="shared" si="3"/>
        <v>0</v>
      </c>
      <c r="K23" s="1"/>
      <c r="L23" s="1"/>
      <c r="M23" s="1"/>
      <c r="N23" s="1"/>
      <c r="O23" s="15"/>
      <c r="P23" s="47">
        <f t="shared" si="1"/>
        <v>1750000</v>
      </c>
    </row>
    <row r="24" spans="1:17" s="13" customFormat="1" ht="36" x14ac:dyDescent="0.2">
      <c r="A24" s="52"/>
      <c r="B24" s="53"/>
      <c r="C24" s="53"/>
      <c r="D24" s="22" t="s">
        <v>418</v>
      </c>
      <c r="E24" s="27">
        <f t="shared" si="2"/>
        <v>500000</v>
      </c>
      <c r="F24" s="1">
        <v>500000</v>
      </c>
      <c r="G24" s="1"/>
      <c r="H24" s="1"/>
      <c r="I24" s="91"/>
      <c r="J24" s="27">
        <f t="shared" si="3"/>
        <v>0</v>
      </c>
      <c r="K24" s="1"/>
      <c r="L24" s="1"/>
      <c r="M24" s="1"/>
      <c r="N24" s="1"/>
      <c r="O24" s="15"/>
      <c r="P24" s="47">
        <f t="shared" si="1"/>
        <v>500000</v>
      </c>
    </row>
    <row r="25" spans="1:17" s="13" customFormat="1" ht="12" x14ac:dyDescent="0.2">
      <c r="A25" s="52" t="s">
        <v>259</v>
      </c>
      <c r="B25" s="53" t="s">
        <v>260</v>
      </c>
      <c r="C25" s="53" t="s">
        <v>203</v>
      </c>
      <c r="D25" s="21" t="s">
        <v>202</v>
      </c>
      <c r="E25" s="27">
        <f t="shared" si="2"/>
        <v>500000</v>
      </c>
      <c r="F25" s="1">
        <v>500000</v>
      </c>
      <c r="G25" s="1"/>
      <c r="H25" s="1"/>
      <c r="I25" s="91"/>
      <c r="J25" s="27">
        <f t="shared" si="3"/>
        <v>0</v>
      </c>
      <c r="K25" s="1"/>
      <c r="L25" s="1"/>
      <c r="M25" s="1"/>
      <c r="N25" s="1"/>
      <c r="O25" s="15"/>
      <c r="P25" s="47">
        <f t="shared" si="1"/>
        <v>500000</v>
      </c>
    </row>
    <row r="26" spans="1:17" s="13" customFormat="1" ht="12" x14ac:dyDescent="0.2">
      <c r="A26" s="52" t="s">
        <v>447</v>
      </c>
      <c r="B26" s="53" t="s">
        <v>400</v>
      </c>
      <c r="C26" s="53" t="s">
        <v>193</v>
      </c>
      <c r="D26" s="21" t="s">
        <v>401</v>
      </c>
      <c r="E26" s="27">
        <f t="shared" si="2"/>
        <v>1000000</v>
      </c>
      <c r="F26" s="1">
        <v>1000000</v>
      </c>
      <c r="G26" s="1"/>
      <c r="H26" s="1"/>
      <c r="I26" s="91"/>
      <c r="J26" s="27"/>
      <c r="K26" s="1"/>
      <c r="L26" s="1"/>
      <c r="M26" s="1"/>
      <c r="N26" s="1"/>
      <c r="O26" s="15"/>
      <c r="P26" s="47">
        <f t="shared" si="1"/>
        <v>1000000</v>
      </c>
    </row>
    <row r="27" spans="1:17" s="13" customFormat="1" ht="12" x14ac:dyDescent="0.2">
      <c r="A27" s="52"/>
      <c r="B27" s="53"/>
      <c r="C27" s="53"/>
      <c r="D27" s="44" t="s">
        <v>185</v>
      </c>
      <c r="E27" s="27"/>
      <c r="F27" s="1"/>
      <c r="G27" s="1"/>
      <c r="H27" s="1"/>
      <c r="I27" s="91"/>
      <c r="J27" s="27"/>
      <c r="K27" s="1"/>
      <c r="L27" s="1"/>
      <c r="M27" s="1"/>
      <c r="N27" s="1"/>
      <c r="O27" s="15"/>
      <c r="P27" s="47"/>
    </row>
    <row r="28" spans="1:17" s="13" customFormat="1" ht="24" x14ac:dyDescent="0.2">
      <c r="A28" s="52"/>
      <c r="B28" s="53"/>
      <c r="C28" s="53"/>
      <c r="D28" s="21" t="s">
        <v>444</v>
      </c>
      <c r="E28" s="27">
        <f t="shared" si="2"/>
        <v>1000000</v>
      </c>
      <c r="F28" s="1">
        <v>1000000</v>
      </c>
      <c r="G28" s="1"/>
      <c r="H28" s="1"/>
      <c r="I28" s="91"/>
      <c r="J28" s="27"/>
      <c r="K28" s="1"/>
      <c r="L28" s="1"/>
      <c r="M28" s="1"/>
      <c r="N28" s="1"/>
      <c r="O28" s="15"/>
      <c r="P28" s="47">
        <f t="shared" si="1"/>
        <v>1000000</v>
      </c>
    </row>
    <row r="29" spans="1:17" s="13" customFormat="1" ht="24" x14ac:dyDescent="0.2">
      <c r="A29" s="52" t="s">
        <v>160</v>
      </c>
      <c r="B29" s="53" t="s">
        <v>161</v>
      </c>
      <c r="C29" s="53" t="s">
        <v>25</v>
      </c>
      <c r="D29" s="22" t="s">
        <v>173</v>
      </c>
      <c r="E29" s="27">
        <f>F29+I29</f>
        <v>1628700</v>
      </c>
      <c r="F29" s="1">
        <v>1628700</v>
      </c>
      <c r="G29" s="1"/>
      <c r="H29" s="1"/>
      <c r="I29" s="91"/>
      <c r="J29" s="27">
        <f t="shared" si="3"/>
        <v>0</v>
      </c>
      <c r="K29" s="1"/>
      <c r="L29" s="1"/>
      <c r="M29" s="1"/>
      <c r="N29" s="1"/>
      <c r="O29" s="15"/>
      <c r="P29" s="47">
        <f t="shared" si="1"/>
        <v>1628700</v>
      </c>
      <c r="Q29" s="35"/>
    </row>
    <row r="30" spans="1:17" s="13" customFormat="1" ht="12" x14ac:dyDescent="0.2">
      <c r="A30" s="52" t="s">
        <v>284</v>
      </c>
      <c r="B30" s="51" t="s">
        <v>270</v>
      </c>
      <c r="C30" s="53" t="s">
        <v>25</v>
      </c>
      <c r="D30" s="44" t="s">
        <v>184</v>
      </c>
      <c r="E30" s="27">
        <f>F30+I30</f>
        <v>785000</v>
      </c>
      <c r="F30" s="1">
        <f>F32+F33+F34+F35</f>
        <v>785000</v>
      </c>
      <c r="G30" s="1"/>
      <c r="H30" s="1"/>
      <c r="I30" s="91"/>
      <c r="J30" s="27">
        <f t="shared" si="3"/>
        <v>0</v>
      </c>
      <c r="K30" s="1"/>
      <c r="L30" s="1"/>
      <c r="M30" s="1"/>
      <c r="N30" s="1"/>
      <c r="O30" s="15"/>
      <c r="P30" s="47">
        <f t="shared" si="1"/>
        <v>785000</v>
      </c>
    </row>
    <row r="31" spans="1:17" s="13" customFormat="1" ht="12" x14ac:dyDescent="0.2">
      <c r="A31" s="52"/>
      <c r="B31" s="51"/>
      <c r="C31" s="53"/>
      <c r="D31" s="44" t="s">
        <v>185</v>
      </c>
      <c r="E31" s="27"/>
      <c r="F31" s="1"/>
      <c r="G31" s="1"/>
      <c r="H31" s="1"/>
      <c r="I31" s="91"/>
      <c r="J31" s="27"/>
      <c r="K31" s="1"/>
      <c r="L31" s="1"/>
      <c r="M31" s="1"/>
      <c r="N31" s="1"/>
      <c r="O31" s="15"/>
      <c r="P31" s="47">
        <f t="shared" si="1"/>
        <v>0</v>
      </c>
    </row>
    <row r="32" spans="1:17" s="13" customFormat="1" ht="12" x14ac:dyDescent="0.2">
      <c r="A32" s="52"/>
      <c r="B32" s="51"/>
      <c r="C32" s="53"/>
      <c r="D32" s="22" t="s">
        <v>439</v>
      </c>
      <c r="E32" s="27">
        <f>F32+I32</f>
        <v>500000</v>
      </c>
      <c r="F32" s="1">
        <v>500000</v>
      </c>
      <c r="G32" s="1"/>
      <c r="H32" s="1"/>
      <c r="I32" s="91"/>
      <c r="J32" s="27"/>
      <c r="K32" s="1"/>
      <c r="L32" s="1"/>
      <c r="M32" s="1"/>
      <c r="N32" s="1"/>
      <c r="O32" s="15"/>
      <c r="P32" s="47">
        <f t="shared" si="1"/>
        <v>500000</v>
      </c>
    </row>
    <row r="33" spans="1:17" s="13" customFormat="1" ht="24" x14ac:dyDescent="0.2">
      <c r="A33" s="52"/>
      <c r="B33" s="51"/>
      <c r="C33" s="53"/>
      <c r="D33" s="44" t="s">
        <v>347</v>
      </c>
      <c r="E33" s="27">
        <f t="shared" ref="E33:E35" si="4">F33+I33</f>
        <v>125000</v>
      </c>
      <c r="F33" s="1">
        <v>125000</v>
      </c>
      <c r="G33" s="1"/>
      <c r="H33" s="1"/>
      <c r="I33" s="91"/>
      <c r="J33" s="27">
        <f t="shared" ref="J33:J35" si="5">L33+O33</f>
        <v>0</v>
      </c>
      <c r="K33" s="1"/>
      <c r="L33" s="1"/>
      <c r="M33" s="1"/>
      <c r="N33" s="1"/>
      <c r="O33" s="15"/>
      <c r="P33" s="47">
        <f t="shared" si="1"/>
        <v>125000</v>
      </c>
    </row>
    <row r="34" spans="1:17" s="13" customFormat="1" ht="48" x14ac:dyDescent="0.2">
      <c r="A34" s="52"/>
      <c r="B34" s="51"/>
      <c r="C34" s="53"/>
      <c r="D34" s="44" t="s">
        <v>344</v>
      </c>
      <c r="E34" s="27">
        <f t="shared" si="4"/>
        <v>75000</v>
      </c>
      <c r="F34" s="1">
        <v>75000</v>
      </c>
      <c r="G34" s="1"/>
      <c r="H34" s="1"/>
      <c r="I34" s="91"/>
      <c r="J34" s="27">
        <f t="shared" si="5"/>
        <v>0</v>
      </c>
      <c r="K34" s="1"/>
      <c r="L34" s="1"/>
      <c r="M34" s="1"/>
      <c r="N34" s="1"/>
      <c r="O34" s="15"/>
      <c r="P34" s="47">
        <f t="shared" si="1"/>
        <v>75000</v>
      </c>
    </row>
    <row r="35" spans="1:17" s="13" customFormat="1" ht="36" x14ac:dyDescent="0.2">
      <c r="A35" s="52"/>
      <c r="B35" s="51"/>
      <c r="C35" s="53"/>
      <c r="D35" s="44" t="s">
        <v>477</v>
      </c>
      <c r="E35" s="27">
        <f t="shared" si="4"/>
        <v>85000</v>
      </c>
      <c r="F35" s="1">
        <v>85000</v>
      </c>
      <c r="G35" s="1"/>
      <c r="H35" s="1"/>
      <c r="I35" s="91"/>
      <c r="J35" s="27">
        <f t="shared" si="5"/>
        <v>0</v>
      </c>
      <c r="K35" s="1"/>
      <c r="L35" s="1"/>
      <c r="M35" s="1"/>
      <c r="N35" s="1"/>
      <c r="O35" s="15"/>
      <c r="P35" s="47">
        <f t="shared" si="1"/>
        <v>85000</v>
      </c>
    </row>
    <row r="36" spans="1:17" s="13" customFormat="1" ht="24" x14ac:dyDescent="0.2">
      <c r="A36" s="52" t="s">
        <v>169</v>
      </c>
      <c r="B36" s="53" t="s">
        <v>170</v>
      </c>
      <c r="C36" s="53" t="s">
        <v>58</v>
      </c>
      <c r="D36" s="22" t="s">
        <v>261</v>
      </c>
      <c r="E36" s="27">
        <f t="shared" si="2"/>
        <v>350000</v>
      </c>
      <c r="F36" s="1">
        <f>F38</f>
        <v>350000</v>
      </c>
      <c r="G36" s="1">
        <f>G38</f>
        <v>0</v>
      </c>
      <c r="H36" s="1">
        <f>H38</f>
        <v>0</v>
      </c>
      <c r="I36" s="91"/>
      <c r="J36" s="27">
        <f t="shared" si="3"/>
        <v>0</v>
      </c>
      <c r="K36" s="1"/>
      <c r="L36" s="1"/>
      <c r="M36" s="1"/>
      <c r="N36" s="1"/>
      <c r="O36" s="15"/>
      <c r="P36" s="47">
        <f t="shared" si="1"/>
        <v>350000</v>
      </c>
      <c r="Q36" s="35"/>
    </row>
    <row r="37" spans="1:17" s="13" customFormat="1" ht="12" x14ac:dyDescent="0.2">
      <c r="A37" s="52"/>
      <c r="B37" s="53"/>
      <c r="C37" s="53"/>
      <c r="D37" s="21" t="s">
        <v>172</v>
      </c>
      <c r="E37" s="27"/>
      <c r="F37" s="1"/>
      <c r="G37" s="1"/>
      <c r="H37" s="1"/>
      <c r="I37" s="91"/>
      <c r="J37" s="27"/>
      <c r="K37" s="1"/>
      <c r="L37" s="1"/>
      <c r="M37" s="1"/>
      <c r="N37" s="1"/>
      <c r="O37" s="15"/>
      <c r="P37" s="47">
        <f t="shared" si="1"/>
        <v>0</v>
      </c>
      <c r="Q37" s="62"/>
    </row>
    <row r="38" spans="1:17" s="13" customFormat="1" ht="60" x14ac:dyDescent="0.2">
      <c r="A38" s="52"/>
      <c r="B38" s="53"/>
      <c r="C38" s="53"/>
      <c r="D38" s="22" t="s">
        <v>398</v>
      </c>
      <c r="E38" s="27">
        <f t="shared" si="2"/>
        <v>350000</v>
      </c>
      <c r="F38" s="1">
        <v>350000</v>
      </c>
      <c r="G38" s="1"/>
      <c r="H38" s="1"/>
      <c r="I38" s="91"/>
      <c r="J38" s="27">
        <f t="shared" si="3"/>
        <v>0</v>
      </c>
      <c r="K38" s="1"/>
      <c r="L38" s="1"/>
      <c r="M38" s="1"/>
      <c r="N38" s="1"/>
      <c r="O38" s="15"/>
      <c r="P38" s="47">
        <f t="shared" si="1"/>
        <v>350000</v>
      </c>
    </row>
    <row r="39" spans="1:17" s="13" customFormat="1" ht="24" x14ac:dyDescent="0.2">
      <c r="A39" s="52" t="s">
        <v>132</v>
      </c>
      <c r="B39" s="53" t="s">
        <v>78</v>
      </c>
      <c r="C39" s="53" t="s">
        <v>58</v>
      </c>
      <c r="D39" s="22" t="s">
        <v>443</v>
      </c>
      <c r="E39" s="27">
        <f t="shared" si="2"/>
        <v>6900000</v>
      </c>
      <c r="F39" s="1">
        <v>6900000</v>
      </c>
      <c r="G39" s="1"/>
      <c r="H39" s="1"/>
      <c r="I39" s="91"/>
      <c r="J39" s="27">
        <f t="shared" si="3"/>
        <v>0</v>
      </c>
      <c r="K39" s="1"/>
      <c r="L39" s="1"/>
      <c r="M39" s="1"/>
      <c r="N39" s="1"/>
      <c r="O39" s="15"/>
      <c r="P39" s="47">
        <f t="shared" si="1"/>
        <v>6900000</v>
      </c>
    </row>
    <row r="40" spans="1:17" s="13" customFormat="1" ht="24" x14ac:dyDescent="0.2">
      <c r="A40" s="52" t="s">
        <v>162</v>
      </c>
      <c r="B40" s="53" t="s">
        <v>163</v>
      </c>
      <c r="C40" s="53" t="s">
        <v>164</v>
      </c>
      <c r="D40" s="22" t="s">
        <v>165</v>
      </c>
      <c r="E40" s="27">
        <f t="shared" si="2"/>
        <v>36300000</v>
      </c>
      <c r="F40" s="1">
        <f>F42+F43</f>
        <v>36300000</v>
      </c>
      <c r="G40" s="1">
        <f>G42+G43</f>
        <v>0</v>
      </c>
      <c r="H40" s="1">
        <f>H42+H43</f>
        <v>0</v>
      </c>
      <c r="I40" s="91"/>
      <c r="J40" s="27">
        <f t="shared" si="3"/>
        <v>0</v>
      </c>
      <c r="K40" s="1"/>
      <c r="L40" s="1"/>
      <c r="M40" s="1"/>
      <c r="N40" s="1"/>
      <c r="O40" s="15"/>
      <c r="P40" s="47">
        <f t="shared" si="1"/>
        <v>36300000</v>
      </c>
    </row>
    <row r="41" spans="1:17" s="13" customFormat="1" ht="12" x14ac:dyDescent="0.2">
      <c r="A41" s="52"/>
      <c r="B41" s="53"/>
      <c r="C41" s="53"/>
      <c r="D41" s="21" t="s">
        <v>172</v>
      </c>
      <c r="E41" s="27"/>
      <c r="F41" s="1"/>
      <c r="G41" s="1"/>
      <c r="H41" s="1"/>
      <c r="I41" s="91"/>
      <c r="J41" s="27"/>
      <c r="K41" s="1"/>
      <c r="L41" s="1"/>
      <c r="M41" s="1"/>
      <c r="N41" s="1"/>
      <c r="O41" s="15"/>
      <c r="P41" s="47">
        <f t="shared" si="1"/>
        <v>0</v>
      </c>
    </row>
    <row r="42" spans="1:17" s="13" customFormat="1" ht="24" x14ac:dyDescent="0.2">
      <c r="A42" s="52"/>
      <c r="B42" s="53"/>
      <c r="C42" s="53"/>
      <c r="D42" s="22" t="s">
        <v>399</v>
      </c>
      <c r="E42" s="27">
        <f>F42+I42</f>
        <v>35800000</v>
      </c>
      <c r="F42" s="1">
        <v>35800000</v>
      </c>
      <c r="G42" s="1"/>
      <c r="H42" s="1"/>
      <c r="I42" s="91"/>
      <c r="J42" s="27">
        <f t="shared" si="3"/>
        <v>0</v>
      </c>
      <c r="K42" s="1"/>
      <c r="L42" s="1"/>
      <c r="M42" s="1"/>
      <c r="N42" s="1"/>
      <c r="O42" s="15"/>
      <c r="P42" s="47">
        <f t="shared" si="1"/>
        <v>35800000</v>
      </c>
    </row>
    <row r="43" spans="1:17" s="13" customFormat="1" ht="24" x14ac:dyDescent="0.2">
      <c r="A43" s="52"/>
      <c r="B43" s="53"/>
      <c r="C43" s="53"/>
      <c r="D43" s="22" t="s">
        <v>166</v>
      </c>
      <c r="E43" s="27">
        <f t="shared" si="2"/>
        <v>500000</v>
      </c>
      <c r="F43" s="1">
        <v>500000</v>
      </c>
      <c r="G43" s="1"/>
      <c r="H43" s="1"/>
      <c r="I43" s="91"/>
      <c r="J43" s="27">
        <f t="shared" si="3"/>
        <v>0</v>
      </c>
      <c r="K43" s="1"/>
      <c r="L43" s="1"/>
      <c r="M43" s="1"/>
      <c r="N43" s="1"/>
      <c r="O43" s="15"/>
      <c r="P43" s="47">
        <f t="shared" si="1"/>
        <v>500000</v>
      </c>
    </row>
    <row r="44" spans="1:17" s="13" customFormat="1" ht="12" x14ac:dyDescent="0.2">
      <c r="A44" s="52" t="s">
        <v>463</v>
      </c>
      <c r="B44" s="53" t="s">
        <v>464</v>
      </c>
      <c r="C44" s="53" t="s">
        <v>164</v>
      </c>
      <c r="D44" s="22" t="s">
        <v>462</v>
      </c>
      <c r="E44" s="27">
        <f t="shared" si="2"/>
        <v>10000000</v>
      </c>
      <c r="F44" s="1">
        <f>F45</f>
        <v>10000000</v>
      </c>
      <c r="G44" s="1"/>
      <c r="H44" s="1"/>
      <c r="I44" s="91"/>
      <c r="J44" s="27"/>
      <c r="K44" s="1"/>
      <c r="L44" s="1"/>
      <c r="M44" s="1"/>
      <c r="N44" s="1"/>
      <c r="O44" s="15"/>
      <c r="P44" s="47">
        <f t="shared" si="1"/>
        <v>10000000</v>
      </c>
    </row>
    <row r="45" spans="1:17" s="13" customFormat="1" ht="24" x14ac:dyDescent="0.2">
      <c r="A45" s="52"/>
      <c r="B45" s="53"/>
      <c r="C45" s="53"/>
      <c r="D45" s="48" t="s">
        <v>468</v>
      </c>
      <c r="E45" s="27">
        <f t="shared" si="2"/>
        <v>10000000</v>
      </c>
      <c r="F45" s="1">
        <v>10000000</v>
      </c>
      <c r="G45" s="1"/>
      <c r="H45" s="1"/>
      <c r="I45" s="91"/>
      <c r="J45" s="27"/>
      <c r="K45" s="1"/>
      <c r="L45" s="1"/>
      <c r="M45" s="1"/>
      <c r="N45" s="1"/>
      <c r="O45" s="15"/>
      <c r="P45" s="47">
        <f t="shared" si="1"/>
        <v>10000000</v>
      </c>
    </row>
    <row r="46" spans="1:17" s="13" customFormat="1" ht="24" x14ac:dyDescent="0.2">
      <c r="A46" s="52" t="s">
        <v>167</v>
      </c>
      <c r="B46" s="53" t="s">
        <v>168</v>
      </c>
      <c r="C46" s="53" t="s">
        <v>164</v>
      </c>
      <c r="D46" s="22" t="s">
        <v>176</v>
      </c>
      <c r="E46" s="27">
        <f t="shared" si="2"/>
        <v>2000000</v>
      </c>
      <c r="F46" s="1">
        <f>F48</f>
        <v>2000000</v>
      </c>
      <c r="G46" s="1">
        <f>G48</f>
        <v>0</v>
      </c>
      <c r="H46" s="1">
        <f>H48</f>
        <v>0</v>
      </c>
      <c r="I46" s="91"/>
      <c r="J46" s="27">
        <f t="shared" si="3"/>
        <v>0</v>
      </c>
      <c r="K46" s="1"/>
      <c r="L46" s="1"/>
      <c r="M46" s="1"/>
      <c r="N46" s="1"/>
      <c r="O46" s="15"/>
      <c r="P46" s="47">
        <f t="shared" si="1"/>
        <v>2000000</v>
      </c>
    </row>
    <row r="47" spans="1:17" s="13" customFormat="1" ht="12" x14ac:dyDescent="0.2">
      <c r="A47" s="52"/>
      <c r="B47" s="53"/>
      <c r="C47" s="53"/>
      <c r="D47" s="21" t="s">
        <v>172</v>
      </c>
      <c r="E47" s="27"/>
      <c r="F47" s="1"/>
      <c r="G47" s="1"/>
      <c r="H47" s="1"/>
      <c r="I47" s="91"/>
      <c r="J47" s="27"/>
      <c r="K47" s="1"/>
      <c r="L47" s="1"/>
      <c r="M47" s="1"/>
      <c r="N47" s="1"/>
      <c r="O47" s="15"/>
      <c r="P47" s="47">
        <f t="shared" si="1"/>
        <v>0</v>
      </c>
    </row>
    <row r="48" spans="1:17" s="13" customFormat="1" ht="72" x14ac:dyDescent="0.2">
      <c r="A48" s="52"/>
      <c r="B48" s="53"/>
      <c r="C48" s="53"/>
      <c r="D48" s="21" t="s">
        <v>495</v>
      </c>
      <c r="E48" s="27">
        <f t="shared" si="2"/>
        <v>2000000</v>
      </c>
      <c r="F48" s="1">
        <v>2000000</v>
      </c>
      <c r="G48" s="1"/>
      <c r="H48" s="1"/>
      <c r="I48" s="91"/>
      <c r="J48" s="27">
        <f t="shared" si="3"/>
        <v>0</v>
      </c>
      <c r="K48" s="1"/>
      <c r="L48" s="1"/>
      <c r="M48" s="1"/>
      <c r="N48" s="1"/>
      <c r="O48" s="15"/>
      <c r="P48" s="47">
        <f t="shared" si="1"/>
        <v>2000000</v>
      </c>
    </row>
    <row r="49" spans="1:19" s="13" customFormat="1" ht="12" x14ac:dyDescent="0.2">
      <c r="A49" s="52" t="s">
        <v>436</v>
      </c>
      <c r="B49" s="53" t="s">
        <v>438</v>
      </c>
      <c r="C49" s="53" t="s">
        <v>164</v>
      </c>
      <c r="D49" s="22" t="s">
        <v>437</v>
      </c>
      <c r="E49" s="27">
        <f t="shared" si="2"/>
        <v>269500000</v>
      </c>
      <c r="F49" s="1">
        <f>F51+F52</f>
        <v>269500000</v>
      </c>
      <c r="G49" s="1">
        <f t="shared" ref="G49:O49" si="6">G51</f>
        <v>0</v>
      </c>
      <c r="H49" s="1">
        <f t="shared" si="6"/>
        <v>0</v>
      </c>
      <c r="I49" s="91">
        <f t="shared" si="6"/>
        <v>0</v>
      </c>
      <c r="J49" s="27">
        <f t="shared" si="6"/>
        <v>30000000</v>
      </c>
      <c r="K49" s="1">
        <f t="shared" si="6"/>
        <v>30000000</v>
      </c>
      <c r="L49" s="1">
        <f t="shared" si="6"/>
        <v>0</v>
      </c>
      <c r="M49" s="1">
        <f t="shared" si="6"/>
        <v>0</v>
      </c>
      <c r="N49" s="1">
        <f t="shared" si="6"/>
        <v>0</v>
      </c>
      <c r="O49" s="15">
        <f t="shared" si="6"/>
        <v>30000000</v>
      </c>
      <c r="P49" s="47">
        <f>P51+P52</f>
        <v>299500000</v>
      </c>
    </row>
    <row r="50" spans="1:19" s="13" customFormat="1" ht="12" x14ac:dyDescent="0.2">
      <c r="A50" s="52"/>
      <c r="B50" s="53"/>
      <c r="C50" s="53"/>
      <c r="D50" s="21" t="s">
        <v>172</v>
      </c>
      <c r="E50" s="27">
        <f t="shared" si="2"/>
        <v>0</v>
      </c>
      <c r="F50" s="1"/>
      <c r="G50" s="1"/>
      <c r="H50" s="1"/>
      <c r="I50" s="91"/>
      <c r="J50" s="27">
        <f t="shared" si="3"/>
        <v>0</v>
      </c>
      <c r="K50" s="1"/>
      <c r="L50" s="1"/>
      <c r="M50" s="1"/>
      <c r="N50" s="1"/>
      <c r="O50" s="15"/>
      <c r="P50" s="99">
        <f t="shared" si="1"/>
        <v>0</v>
      </c>
    </row>
    <row r="51" spans="1:19" s="13" customFormat="1" ht="72" x14ac:dyDescent="0.2">
      <c r="A51" s="52"/>
      <c r="B51" s="53"/>
      <c r="C51" s="53"/>
      <c r="D51" s="21" t="s">
        <v>495</v>
      </c>
      <c r="E51" s="27">
        <f t="shared" si="2"/>
        <v>268000000</v>
      </c>
      <c r="F51" s="1">
        <v>268000000</v>
      </c>
      <c r="G51" s="1"/>
      <c r="H51" s="1"/>
      <c r="I51" s="91"/>
      <c r="J51" s="27">
        <f t="shared" si="3"/>
        <v>30000000</v>
      </c>
      <c r="K51" s="1">
        <v>30000000</v>
      </c>
      <c r="L51" s="1"/>
      <c r="M51" s="1"/>
      <c r="N51" s="1"/>
      <c r="O51" s="15">
        <v>30000000</v>
      </c>
      <c r="P51" s="47">
        <f t="shared" si="1"/>
        <v>298000000</v>
      </c>
    </row>
    <row r="52" spans="1:19" s="13" customFormat="1" ht="36" x14ac:dyDescent="0.2">
      <c r="A52" s="52"/>
      <c r="B52" s="53"/>
      <c r="C52" s="53"/>
      <c r="D52" s="49" t="s">
        <v>467</v>
      </c>
      <c r="E52" s="27">
        <f t="shared" si="2"/>
        <v>1500000</v>
      </c>
      <c r="F52" s="1">
        <v>1500000</v>
      </c>
      <c r="G52" s="1"/>
      <c r="H52" s="1"/>
      <c r="I52" s="91"/>
      <c r="J52" s="27"/>
      <c r="K52" s="1"/>
      <c r="L52" s="1"/>
      <c r="M52" s="1"/>
      <c r="N52" s="1"/>
      <c r="O52" s="15"/>
      <c r="P52" s="47">
        <f t="shared" si="1"/>
        <v>1500000</v>
      </c>
    </row>
    <row r="53" spans="1:19" s="36" customFormat="1" ht="25.5" x14ac:dyDescent="0.2">
      <c r="A53" s="16" t="s">
        <v>105</v>
      </c>
      <c r="B53" s="2"/>
      <c r="C53" s="2"/>
      <c r="D53" s="57" t="s">
        <v>302</v>
      </c>
      <c r="E53" s="29">
        <f>E55+E59+E60+E63+E66+E67+E71+E72+E80+E81+E82+E73+E76+E79+E56+E70</f>
        <v>1863178000</v>
      </c>
      <c r="F53" s="3">
        <f>F55+F59+F60+F63+F66+F67+F71+F72+F80+F81+F82+F73+F76+F79+F56+F70</f>
        <v>1863178000</v>
      </c>
      <c r="G53" s="3">
        <f>G55+G59+G60+G63+G66+G67+G71+G72+G80+G81+G82+G73+G76+G79+G56+G70</f>
        <v>1185164100</v>
      </c>
      <c r="H53" s="3">
        <f>H55+H59+H60+H63+H66+H67+H71+H72+H80+H81+H82+H73+H76+H79+H56+H70</f>
        <v>215310000</v>
      </c>
      <c r="I53" s="90">
        <f>I55+I59+I60+I63+I66+I67+I71+I72+I80+I81+I82+I73+I76+I79+I56+I70</f>
        <v>0</v>
      </c>
      <c r="J53" s="29">
        <f>J55+J59+J60+J63+J66+J67+J71+J72+J80+J81+J82+J73+J76+J79+J56</f>
        <v>78962000</v>
      </c>
      <c r="K53" s="3">
        <f>K55+K59+K60+K63+K66+K67+K71+K72+K80+K81+K82+K73+K76+K79+K56</f>
        <v>0</v>
      </c>
      <c r="L53" s="3">
        <f>L55+L59+L60+L63+L66+L67+L71+L72+L80+L81+L82+L73+L76+L79+L56</f>
        <v>78912000</v>
      </c>
      <c r="M53" s="3">
        <f t="shared" ref="M53:O53" si="7">M55+M59+M60+M63+M66+M67+M71+M72+M80+M81+M82+M73+M76+M79+M56</f>
        <v>9279800</v>
      </c>
      <c r="N53" s="3">
        <f t="shared" si="7"/>
        <v>6609500</v>
      </c>
      <c r="O53" s="14">
        <f t="shared" si="7"/>
        <v>50000</v>
      </c>
      <c r="P53" s="99">
        <f>E53+J53</f>
        <v>1942140000</v>
      </c>
      <c r="Q53" s="63"/>
    </row>
    <row r="54" spans="1:19" s="36" customFormat="1" ht="25.5" x14ac:dyDescent="0.2">
      <c r="A54" s="16" t="s">
        <v>133</v>
      </c>
      <c r="B54" s="2"/>
      <c r="C54" s="2"/>
      <c r="D54" s="57" t="s">
        <v>302</v>
      </c>
      <c r="E54" s="29"/>
      <c r="F54" s="3"/>
      <c r="G54" s="3"/>
      <c r="H54" s="3"/>
      <c r="I54" s="90"/>
      <c r="J54" s="27"/>
      <c r="K54" s="1"/>
      <c r="L54" s="3"/>
      <c r="M54" s="3"/>
      <c r="N54" s="3"/>
      <c r="O54" s="14"/>
      <c r="P54" s="99">
        <f t="shared" si="1"/>
        <v>0</v>
      </c>
      <c r="Q54" s="63"/>
    </row>
    <row r="55" spans="1:19" s="13" customFormat="1" ht="36" x14ac:dyDescent="0.2">
      <c r="A55" s="52" t="s">
        <v>134</v>
      </c>
      <c r="B55" s="53" t="s">
        <v>61</v>
      </c>
      <c r="C55" s="53" t="s">
        <v>22</v>
      </c>
      <c r="D55" s="21" t="s">
        <v>422</v>
      </c>
      <c r="E55" s="27">
        <f>F55+I55</f>
        <v>6330000</v>
      </c>
      <c r="F55" s="1">
        <v>6330000</v>
      </c>
      <c r="G55" s="1">
        <v>5025000</v>
      </c>
      <c r="H55" s="1"/>
      <c r="I55" s="91"/>
      <c r="J55" s="27">
        <f>L55+O55</f>
        <v>0</v>
      </c>
      <c r="K55" s="1"/>
      <c r="L55" s="1"/>
      <c r="M55" s="1"/>
      <c r="N55" s="1"/>
      <c r="O55" s="15"/>
      <c r="P55" s="47">
        <f t="shared" si="1"/>
        <v>6330000</v>
      </c>
      <c r="Q55" s="35"/>
    </row>
    <row r="56" spans="1:19" s="13" customFormat="1" ht="12" x14ac:dyDescent="0.2">
      <c r="A56" s="52" t="s">
        <v>394</v>
      </c>
      <c r="B56" s="53" t="s">
        <v>14</v>
      </c>
      <c r="C56" s="53" t="s">
        <v>15</v>
      </c>
      <c r="D56" s="21" t="s">
        <v>159</v>
      </c>
      <c r="E56" s="27">
        <f t="shared" ref="E56:E59" si="8">F56+I56</f>
        <v>1000000</v>
      </c>
      <c r="F56" s="1">
        <f>F58</f>
        <v>1000000</v>
      </c>
      <c r="G56" s="1"/>
      <c r="H56" s="1"/>
      <c r="I56" s="91"/>
      <c r="J56" s="27"/>
      <c r="K56" s="1"/>
      <c r="L56" s="1"/>
      <c r="M56" s="1"/>
      <c r="N56" s="1"/>
      <c r="O56" s="15"/>
      <c r="P56" s="47">
        <f t="shared" si="1"/>
        <v>1000000</v>
      </c>
      <c r="Q56" s="35"/>
    </row>
    <row r="57" spans="1:19" s="13" customFormat="1" ht="12" x14ac:dyDescent="0.2">
      <c r="A57" s="52"/>
      <c r="B57" s="53"/>
      <c r="C57" s="53"/>
      <c r="D57" s="21" t="s">
        <v>172</v>
      </c>
      <c r="E57" s="27"/>
      <c r="F57" s="1"/>
      <c r="G57" s="1"/>
      <c r="H57" s="1"/>
      <c r="I57" s="91"/>
      <c r="J57" s="27"/>
      <c r="K57" s="1"/>
      <c r="L57" s="1"/>
      <c r="M57" s="1"/>
      <c r="N57" s="1"/>
      <c r="O57" s="15"/>
      <c r="P57" s="47">
        <f t="shared" si="1"/>
        <v>0</v>
      </c>
      <c r="Q57" s="35"/>
    </row>
    <row r="58" spans="1:19" s="13" customFormat="1" ht="48" x14ac:dyDescent="0.2">
      <c r="A58" s="52"/>
      <c r="B58" s="53"/>
      <c r="C58" s="53"/>
      <c r="D58" s="21" t="s">
        <v>395</v>
      </c>
      <c r="E58" s="27">
        <f t="shared" si="8"/>
        <v>1000000</v>
      </c>
      <c r="F58" s="1">
        <v>1000000</v>
      </c>
      <c r="G58" s="1"/>
      <c r="H58" s="1"/>
      <c r="I58" s="91"/>
      <c r="J58" s="27"/>
      <c r="K58" s="1"/>
      <c r="L58" s="1"/>
      <c r="M58" s="1"/>
      <c r="N58" s="1"/>
      <c r="O58" s="15"/>
      <c r="P58" s="47">
        <f t="shared" si="1"/>
        <v>1000000</v>
      </c>
      <c r="Q58" s="35"/>
    </row>
    <row r="59" spans="1:19" s="13" customFormat="1" ht="12" x14ac:dyDescent="0.2">
      <c r="A59" s="52" t="s">
        <v>135</v>
      </c>
      <c r="B59" s="53">
        <v>1010</v>
      </c>
      <c r="C59" s="53" t="s">
        <v>29</v>
      </c>
      <c r="D59" s="21" t="s">
        <v>80</v>
      </c>
      <c r="E59" s="27">
        <f t="shared" si="8"/>
        <v>434687600</v>
      </c>
      <c r="F59" s="1">
        <v>434687600</v>
      </c>
      <c r="G59" s="1">
        <v>278700000</v>
      </c>
      <c r="H59" s="1">
        <v>57287600</v>
      </c>
      <c r="I59" s="91"/>
      <c r="J59" s="27">
        <f>L59+O59</f>
        <v>44044300</v>
      </c>
      <c r="K59" s="1"/>
      <c r="L59" s="1">
        <v>44044300</v>
      </c>
      <c r="M59" s="1">
        <v>0</v>
      </c>
      <c r="N59" s="1">
        <v>0</v>
      </c>
      <c r="O59" s="15"/>
      <c r="P59" s="47">
        <f t="shared" si="1"/>
        <v>478731900</v>
      </c>
      <c r="Q59" s="64"/>
      <c r="R59" s="64"/>
    </row>
    <row r="60" spans="1:19" s="13" customFormat="1" ht="24" x14ac:dyDescent="0.2">
      <c r="A60" s="52" t="s">
        <v>136</v>
      </c>
      <c r="B60" s="53">
        <v>1020</v>
      </c>
      <c r="C60" s="53"/>
      <c r="D60" s="21" t="s">
        <v>393</v>
      </c>
      <c r="E60" s="27">
        <f t="shared" ref="E60:E65" si="9">F60+I60</f>
        <v>394345000</v>
      </c>
      <c r="F60" s="1">
        <f>F61+F62</f>
        <v>394345000</v>
      </c>
      <c r="G60" s="1">
        <f>G61+G62</f>
        <v>156200000</v>
      </c>
      <c r="H60" s="1">
        <f>H61+H62</f>
        <v>111315000</v>
      </c>
      <c r="I60" s="91">
        <f>I61+I62</f>
        <v>0</v>
      </c>
      <c r="J60" s="27">
        <f>L60+O60</f>
        <v>1766900</v>
      </c>
      <c r="K60" s="1">
        <f>K61+K62</f>
        <v>0</v>
      </c>
      <c r="L60" s="1">
        <f>L61+L62</f>
        <v>1766900</v>
      </c>
      <c r="M60" s="1">
        <f>M61+M62</f>
        <v>32300</v>
      </c>
      <c r="N60" s="1">
        <f>N61+N62</f>
        <v>0</v>
      </c>
      <c r="O60" s="15">
        <f>O61+O62</f>
        <v>0</v>
      </c>
      <c r="P60" s="47">
        <f t="shared" si="1"/>
        <v>396111900</v>
      </c>
      <c r="Q60" s="65"/>
      <c r="R60" s="65"/>
    </row>
    <row r="61" spans="1:19" s="13" customFormat="1" ht="36" x14ac:dyDescent="0.2">
      <c r="A61" s="52" t="s">
        <v>354</v>
      </c>
      <c r="B61" s="53">
        <v>1021</v>
      </c>
      <c r="C61" s="53" t="s">
        <v>30</v>
      </c>
      <c r="D61" s="21" t="s">
        <v>486</v>
      </c>
      <c r="E61" s="27">
        <f t="shared" si="9"/>
        <v>377345000</v>
      </c>
      <c r="F61" s="1">
        <v>377345000</v>
      </c>
      <c r="G61" s="1">
        <v>147600000</v>
      </c>
      <c r="H61" s="1">
        <v>107950000</v>
      </c>
      <c r="I61" s="91"/>
      <c r="J61" s="27">
        <f t="shared" ref="J61:J82" si="10">L61+O61</f>
        <v>1766900</v>
      </c>
      <c r="K61" s="1"/>
      <c r="L61" s="1">
        <v>1766900</v>
      </c>
      <c r="M61" s="1">
        <v>32300</v>
      </c>
      <c r="N61" s="1"/>
      <c r="O61" s="15"/>
      <c r="P61" s="47">
        <f t="shared" si="1"/>
        <v>379111900</v>
      </c>
      <c r="Q61" s="64"/>
      <c r="R61" s="66"/>
    </row>
    <row r="62" spans="1:19" s="13" customFormat="1" ht="48" x14ac:dyDescent="0.2">
      <c r="A62" s="52" t="s">
        <v>355</v>
      </c>
      <c r="B62" s="53" t="s">
        <v>356</v>
      </c>
      <c r="C62" s="53" t="s">
        <v>31</v>
      </c>
      <c r="D62" s="67" t="s">
        <v>487</v>
      </c>
      <c r="E62" s="27">
        <f t="shared" si="9"/>
        <v>17000000</v>
      </c>
      <c r="F62" s="1">
        <v>17000000</v>
      </c>
      <c r="G62" s="1">
        <v>8600000</v>
      </c>
      <c r="H62" s="1">
        <v>3365000</v>
      </c>
      <c r="I62" s="91"/>
      <c r="J62" s="27">
        <f t="shared" si="10"/>
        <v>0</v>
      </c>
      <c r="K62" s="1"/>
      <c r="L62" s="1"/>
      <c r="M62" s="1"/>
      <c r="N62" s="1"/>
      <c r="O62" s="15"/>
      <c r="P62" s="47">
        <f t="shared" si="1"/>
        <v>17000000</v>
      </c>
      <c r="Q62" s="64"/>
    </row>
    <row r="63" spans="1:19" s="13" customFormat="1" ht="24" x14ac:dyDescent="0.2">
      <c r="A63" s="52" t="s">
        <v>357</v>
      </c>
      <c r="B63" s="53" t="s">
        <v>46</v>
      </c>
      <c r="C63" s="53"/>
      <c r="D63" s="21" t="s">
        <v>358</v>
      </c>
      <c r="E63" s="27">
        <f t="shared" si="9"/>
        <v>665491000</v>
      </c>
      <c r="F63" s="1">
        <f>F64+F65</f>
        <v>665491000</v>
      </c>
      <c r="G63" s="1">
        <f t="shared" ref="G63:I63" si="11">G64+G65</f>
        <v>529879400</v>
      </c>
      <c r="H63" s="1">
        <f t="shared" si="11"/>
        <v>0</v>
      </c>
      <c r="I63" s="91">
        <f t="shared" si="11"/>
        <v>0</v>
      </c>
      <c r="J63" s="27">
        <f t="shared" si="10"/>
        <v>0</v>
      </c>
      <c r="K63" s="1"/>
      <c r="L63" s="1"/>
      <c r="M63" s="1"/>
      <c r="N63" s="1"/>
      <c r="O63" s="15"/>
      <c r="P63" s="47">
        <f t="shared" si="1"/>
        <v>665491000</v>
      </c>
      <c r="S63" s="35"/>
    </row>
    <row r="64" spans="1:19" s="13" customFormat="1" ht="36" x14ac:dyDescent="0.2">
      <c r="A64" s="52" t="s">
        <v>359</v>
      </c>
      <c r="B64" s="53" t="s">
        <v>360</v>
      </c>
      <c r="C64" s="53" t="s">
        <v>30</v>
      </c>
      <c r="D64" s="21" t="s">
        <v>488</v>
      </c>
      <c r="E64" s="27">
        <f t="shared" si="9"/>
        <v>653019300</v>
      </c>
      <c r="F64" s="1">
        <f>633958000+19061300</f>
        <v>653019300</v>
      </c>
      <c r="G64" s="1">
        <v>519657700</v>
      </c>
      <c r="H64" s="1"/>
      <c r="I64" s="91"/>
      <c r="J64" s="27"/>
      <c r="K64" s="1"/>
      <c r="L64" s="1"/>
      <c r="M64" s="1"/>
      <c r="N64" s="1"/>
      <c r="O64" s="15"/>
      <c r="P64" s="47">
        <f t="shared" si="1"/>
        <v>653019300</v>
      </c>
      <c r="S64" s="35"/>
    </row>
    <row r="65" spans="1:17" s="13" customFormat="1" ht="60" x14ac:dyDescent="0.2">
      <c r="A65" s="52" t="s">
        <v>454</v>
      </c>
      <c r="B65" s="53" t="s">
        <v>361</v>
      </c>
      <c r="C65" s="53" t="s">
        <v>31</v>
      </c>
      <c r="D65" s="67" t="s">
        <v>489</v>
      </c>
      <c r="E65" s="27">
        <f t="shared" si="9"/>
        <v>12471700</v>
      </c>
      <c r="F65" s="1">
        <v>12471700</v>
      </c>
      <c r="G65" s="1">
        <v>10221700</v>
      </c>
      <c r="H65" s="1"/>
      <c r="I65" s="91"/>
      <c r="J65" s="27">
        <f t="shared" si="10"/>
        <v>0</v>
      </c>
      <c r="K65" s="1"/>
      <c r="L65" s="1"/>
      <c r="M65" s="1"/>
      <c r="N65" s="1"/>
      <c r="O65" s="15"/>
      <c r="P65" s="47">
        <f t="shared" si="1"/>
        <v>12471700</v>
      </c>
    </row>
    <row r="66" spans="1:17" s="13" customFormat="1" ht="24" x14ac:dyDescent="0.2">
      <c r="A66" s="52" t="s">
        <v>137</v>
      </c>
      <c r="B66" s="53" t="s">
        <v>23</v>
      </c>
      <c r="C66" s="53" t="s">
        <v>32</v>
      </c>
      <c r="D66" s="67" t="s">
        <v>335</v>
      </c>
      <c r="E66" s="27">
        <f t="shared" ref="E66:E93" si="12">F66+I66</f>
        <v>44972400</v>
      </c>
      <c r="F66" s="1">
        <v>44972400</v>
      </c>
      <c r="G66" s="1">
        <v>32700000</v>
      </c>
      <c r="H66" s="1">
        <v>2572400</v>
      </c>
      <c r="I66" s="91"/>
      <c r="J66" s="27">
        <f t="shared" si="10"/>
        <v>7660000</v>
      </c>
      <c r="K66" s="1"/>
      <c r="L66" s="1">
        <v>7660000</v>
      </c>
      <c r="M66" s="1">
        <v>2000000</v>
      </c>
      <c r="N66" s="1">
        <v>395000</v>
      </c>
      <c r="O66" s="15"/>
      <c r="P66" s="47">
        <f t="shared" si="1"/>
        <v>52632400</v>
      </c>
    </row>
    <row r="67" spans="1:17" s="13" customFormat="1" ht="24" x14ac:dyDescent="0.2">
      <c r="A67" s="52" t="s">
        <v>376</v>
      </c>
      <c r="B67" s="53" t="s">
        <v>50</v>
      </c>
      <c r="C67" s="53"/>
      <c r="D67" s="67" t="s">
        <v>377</v>
      </c>
      <c r="E67" s="27">
        <f>F67+I67</f>
        <v>205360500</v>
      </c>
      <c r="F67" s="1">
        <f>F68+F69</f>
        <v>205360500</v>
      </c>
      <c r="G67" s="1">
        <f>G68+G69</f>
        <v>113620000</v>
      </c>
      <c r="H67" s="1">
        <f>H68+H69</f>
        <v>29172100</v>
      </c>
      <c r="I67" s="91">
        <f>I68+I69</f>
        <v>0</v>
      </c>
      <c r="J67" s="27">
        <f>L67+O67</f>
        <v>24018000</v>
      </c>
      <c r="K67" s="1"/>
      <c r="L67" s="1">
        <f>L68+L69</f>
        <v>23968000</v>
      </c>
      <c r="M67" s="1">
        <f>M68+M69</f>
        <v>6980300</v>
      </c>
      <c r="N67" s="1">
        <f>N68+N69</f>
        <v>6214500</v>
      </c>
      <c r="O67" s="15">
        <f>O68+O69</f>
        <v>50000</v>
      </c>
      <c r="P67" s="47">
        <f t="shared" si="1"/>
        <v>229378500</v>
      </c>
      <c r="Q67" s="35"/>
    </row>
    <row r="68" spans="1:17" s="68" customFormat="1" ht="36" x14ac:dyDescent="0.2">
      <c r="A68" s="40" t="s">
        <v>378</v>
      </c>
      <c r="B68" s="41" t="s">
        <v>379</v>
      </c>
      <c r="C68" s="41" t="s">
        <v>16</v>
      </c>
      <c r="D68" s="42" t="s">
        <v>380</v>
      </c>
      <c r="E68" s="43">
        <f>F68+I68</f>
        <v>179260500</v>
      </c>
      <c r="F68" s="38">
        <v>179260500</v>
      </c>
      <c r="G68" s="38">
        <v>92220000</v>
      </c>
      <c r="H68" s="38">
        <v>29172100</v>
      </c>
      <c r="I68" s="92"/>
      <c r="J68" s="43">
        <f>L68+O68</f>
        <v>24018000</v>
      </c>
      <c r="K68" s="38"/>
      <c r="L68" s="38">
        <v>23968000</v>
      </c>
      <c r="M68" s="38">
        <v>6980300</v>
      </c>
      <c r="N68" s="38">
        <v>6214500</v>
      </c>
      <c r="O68" s="39">
        <v>50000</v>
      </c>
      <c r="P68" s="100">
        <f t="shared" si="1"/>
        <v>203278500</v>
      </c>
    </row>
    <row r="69" spans="1:17" s="13" customFormat="1" ht="36" x14ac:dyDescent="0.2">
      <c r="A69" s="52" t="s">
        <v>381</v>
      </c>
      <c r="B69" s="53" t="s">
        <v>382</v>
      </c>
      <c r="C69" s="53" t="s">
        <v>16</v>
      </c>
      <c r="D69" s="67" t="s">
        <v>383</v>
      </c>
      <c r="E69" s="27">
        <f t="shared" si="12"/>
        <v>26100000</v>
      </c>
      <c r="F69" s="1">
        <v>26100000</v>
      </c>
      <c r="G69" s="1">
        <v>21400000</v>
      </c>
      <c r="H69" s="1"/>
      <c r="I69" s="91"/>
      <c r="J69" s="27">
        <f t="shared" si="10"/>
        <v>0</v>
      </c>
      <c r="K69" s="1"/>
      <c r="L69" s="1"/>
      <c r="M69" s="1"/>
      <c r="N69" s="1"/>
      <c r="O69" s="15"/>
      <c r="P69" s="47">
        <f t="shared" si="1"/>
        <v>26100000</v>
      </c>
    </row>
    <row r="70" spans="1:17" s="68" customFormat="1" ht="24" x14ac:dyDescent="0.2">
      <c r="A70" s="40" t="s">
        <v>408</v>
      </c>
      <c r="B70" s="41" t="s">
        <v>409</v>
      </c>
      <c r="C70" s="41" t="s">
        <v>415</v>
      </c>
      <c r="D70" s="42" t="s">
        <v>410</v>
      </c>
      <c r="E70" s="43">
        <f>F70+I70</f>
        <v>16020100</v>
      </c>
      <c r="F70" s="38">
        <f>16020050+50</f>
        <v>16020100</v>
      </c>
      <c r="G70" s="38">
        <v>6970000</v>
      </c>
      <c r="H70" s="38">
        <f>2647450+50</f>
        <v>2647500</v>
      </c>
      <c r="I70" s="92"/>
      <c r="J70" s="43"/>
      <c r="K70" s="38"/>
      <c r="L70" s="38"/>
      <c r="M70" s="38"/>
      <c r="N70" s="38"/>
      <c r="O70" s="39"/>
      <c r="P70" s="100">
        <f t="shared" si="1"/>
        <v>16020100</v>
      </c>
    </row>
    <row r="71" spans="1:17" s="13" customFormat="1" ht="24" x14ac:dyDescent="0.2">
      <c r="A71" s="52" t="s">
        <v>362</v>
      </c>
      <c r="B71" s="53" t="s">
        <v>363</v>
      </c>
      <c r="C71" s="53" t="s">
        <v>33</v>
      </c>
      <c r="D71" s="67" t="s">
        <v>81</v>
      </c>
      <c r="E71" s="27">
        <f t="shared" si="12"/>
        <v>10000</v>
      </c>
      <c r="F71" s="1">
        <v>10000</v>
      </c>
      <c r="G71" s="1"/>
      <c r="H71" s="1"/>
      <c r="I71" s="91"/>
      <c r="J71" s="27">
        <f t="shared" si="10"/>
        <v>0</v>
      </c>
      <c r="K71" s="1"/>
      <c r="L71" s="1"/>
      <c r="M71" s="1"/>
      <c r="N71" s="1"/>
      <c r="O71" s="15"/>
      <c r="P71" s="47">
        <f t="shared" si="1"/>
        <v>10000</v>
      </c>
    </row>
    <row r="72" spans="1:17" s="13" customFormat="1" ht="24" x14ac:dyDescent="0.2">
      <c r="A72" s="52" t="s">
        <v>364</v>
      </c>
      <c r="B72" s="53" t="s">
        <v>365</v>
      </c>
      <c r="C72" s="53" t="s">
        <v>34</v>
      </c>
      <c r="D72" s="67" t="s">
        <v>83</v>
      </c>
      <c r="E72" s="27">
        <f t="shared" si="12"/>
        <v>1350000</v>
      </c>
      <c r="F72" s="1">
        <v>1350000</v>
      </c>
      <c r="G72" s="1">
        <v>1100000</v>
      </c>
      <c r="H72" s="1"/>
      <c r="I72" s="91"/>
      <c r="J72" s="27">
        <f t="shared" si="10"/>
        <v>0</v>
      </c>
      <c r="K72" s="1"/>
      <c r="L72" s="1"/>
      <c r="M72" s="1"/>
      <c r="N72" s="1"/>
      <c r="O72" s="15"/>
      <c r="P72" s="47">
        <f t="shared" si="1"/>
        <v>1350000</v>
      </c>
    </row>
    <row r="73" spans="1:17" s="13" customFormat="1" ht="12" x14ac:dyDescent="0.2">
      <c r="A73" s="52" t="s">
        <v>138</v>
      </c>
      <c r="B73" s="53" t="s">
        <v>370</v>
      </c>
      <c r="C73" s="53"/>
      <c r="D73" s="21" t="s">
        <v>195</v>
      </c>
      <c r="E73" s="27">
        <f t="shared" ref="E73:E75" si="13">F73+I73</f>
        <v>27690000</v>
      </c>
      <c r="F73" s="1">
        <f>F74+F75</f>
        <v>27690000</v>
      </c>
      <c r="G73" s="1">
        <f t="shared" ref="G73:I73" si="14">G74+G75</f>
        <v>18940000</v>
      </c>
      <c r="H73" s="1">
        <f t="shared" si="14"/>
        <v>2413200</v>
      </c>
      <c r="I73" s="91">
        <f t="shared" si="14"/>
        <v>0</v>
      </c>
      <c r="J73" s="27">
        <f>L73+O73</f>
        <v>300000</v>
      </c>
      <c r="K73" s="1">
        <f>K74+K75</f>
        <v>0</v>
      </c>
      <c r="L73" s="1">
        <f t="shared" ref="L73:O73" si="15">L74+L75</f>
        <v>300000</v>
      </c>
      <c r="M73" s="1">
        <f t="shared" si="15"/>
        <v>133500</v>
      </c>
      <c r="N73" s="1">
        <f t="shared" si="15"/>
        <v>0</v>
      </c>
      <c r="O73" s="15">
        <f t="shared" si="15"/>
        <v>0</v>
      </c>
      <c r="P73" s="47">
        <f t="shared" ref="P73:P134" si="16">E73+J73</f>
        <v>27990000</v>
      </c>
    </row>
    <row r="74" spans="1:17" s="13" customFormat="1" ht="24" x14ac:dyDescent="0.2">
      <c r="A74" s="52" t="s">
        <v>366</v>
      </c>
      <c r="B74" s="53" t="s">
        <v>367</v>
      </c>
      <c r="C74" s="53" t="s">
        <v>34</v>
      </c>
      <c r="D74" s="21" t="s">
        <v>386</v>
      </c>
      <c r="E74" s="27">
        <f t="shared" si="13"/>
        <v>27490000</v>
      </c>
      <c r="F74" s="1">
        <v>27490000</v>
      </c>
      <c r="G74" s="1">
        <v>18940000</v>
      </c>
      <c r="H74" s="1">
        <v>2413200</v>
      </c>
      <c r="I74" s="91"/>
      <c r="J74" s="27">
        <f t="shared" ref="J74:J80" si="17">L74+O74</f>
        <v>300000</v>
      </c>
      <c r="K74" s="1"/>
      <c r="L74" s="1">
        <v>300000</v>
      </c>
      <c r="M74" s="1">
        <v>133500</v>
      </c>
      <c r="N74" s="1"/>
      <c r="O74" s="15"/>
      <c r="P74" s="47">
        <f t="shared" si="16"/>
        <v>27790000</v>
      </c>
    </row>
    <row r="75" spans="1:17" s="13" customFormat="1" ht="12" x14ac:dyDescent="0.2">
      <c r="A75" s="52" t="s">
        <v>368</v>
      </c>
      <c r="B75" s="53" t="s">
        <v>369</v>
      </c>
      <c r="C75" s="53" t="s">
        <v>34</v>
      </c>
      <c r="D75" s="45" t="s">
        <v>387</v>
      </c>
      <c r="E75" s="27">
        <f t="shared" si="13"/>
        <v>200000</v>
      </c>
      <c r="F75" s="1">
        <v>200000</v>
      </c>
      <c r="G75" s="1"/>
      <c r="H75" s="1"/>
      <c r="I75" s="91"/>
      <c r="J75" s="27">
        <f t="shared" si="17"/>
        <v>0</v>
      </c>
      <c r="K75" s="1"/>
      <c r="L75" s="1"/>
      <c r="M75" s="1"/>
      <c r="N75" s="1"/>
      <c r="O75" s="15"/>
      <c r="P75" s="47">
        <f t="shared" si="16"/>
        <v>200000</v>
      </c>
    </row>
    <row r="76" spans="1:17" s="13" customFormat="1" ht="24" x14ac:dyDescent="0.2">
      <c r="A76" s="52" t="s">
        <v>139</v>
      </c>
      <c r="B76" s="53" t="s">
        <v>82</v>
      </c>
      <c r="C76" s="53"/>
      <c r="D76" s="22" t="s">
        <v>296</v>
      </c>
      <c r="E76" s="27">
        <f>F76+I76</f>
        <v>2906100</v>
      </c>
      <c r="F76" s="1">
        <f>F77+F78</f>
        <v>2906100</v>
      </c>
      <c r="G76" s="1">
        <f t="shared" ref="G76:I76" si="18">G77+G78</f>
        <v>2279700</v>
      </c>
      <c r="H76" s="1">
        <f t="shared" si="18"/>
        <v>62100</v>
      </c>
      <c r="I76" s="91">
        <f t="shared" si="18"/>
        <v>0</v>
      </c>
      <c r="J76" s="27">
        <f t="shared" si="17"/>
        <v>0</v>
      </c>
      <c r="K76" s="1"/>
      <c r="L76" s="1"/>
      <c r="M76" s="1"/>
      <c r="N76" s="1"/>
      <c r="O76" s="15"/>
      <c r="P76" s="47">
        <f t="shared" si="16"/>
        <v>2906100</v>
      </c>
    </row>
    <row r="77" spans="1:17" s="13" customFormat="1" ht="24" x14ac:dyDescent="0.2">
      <c r="A77" s="52" t="s">
        <v>371</v>
      </c>
      <c r="B77" s="53" t="s">
        <v>372</v>
      </c>
      <c r="C77" s="53" t="s">
        <v>34</v>
      </c>
      <c r="D77" s="22" t="s">
        <v>388</v>
      </c>
      <c r="E77" s="27">
        <f t="shared" ref="E77:E79" si="19">F77+I77</f>
        <v>734900</v>
      </c>
      <c r="F77" s="1">
        <v>734900</v>
      </c>
      <c r="G77" s="1">
        <v>500000</v>
      </c>
      <c r="H77" s="1">
        <v>62100</v>
      </c>
      <c r="I77" s="91"/>
      <c r="J77" s="27">
        <f t="shared" si="17"/>
        <v>0</v>
      </c>
      <c r="K77" s="1"/>
      <c r="L77" s="1"/>
      <c r="M77" s="1"/>
      <c r="N77" s="1"/>
      <c r="O77" s="15"/>
      <c r="P77" s="47">
        <f t="shared" si="16"/>
        <v>734900</v>
      </c>
    </row>
    <row r="78" spans="1:17" s="13" customFormat="1" ht="24" x14ac:dyDescent="0.2">
      <c r="A78" s="52" t="s">
        <v>373</v>
      </c>
      <c r="B78" s="53" t="s">
        <v>374</v>
      </c>
      <c r="C78" s="53" t="s">
        <v>34</v>
      </c>
      <c r="D78" s="22" t="s">
        <v>389</v>
      </c>
      <c r="E78" s="27">
        <f t="shared" si="19"/>
        <v>2171200</v>
      </c>
      <c r="F78" s="1">
        <v>2171200</v>
      </c>
      <c r="G78" s="1">
        <v>1779700</v>
      </c>
      <c r="H78" s="1"/>
      <c r="I78" s="91"/>
      <c r="J78" s="27"/>
      <c r="K78" s="1"/>
      <c r="L78" s="1"/>
      <c r="M78" s="1"/>
      <c r="N78" s="1"/>
      <c r="O78" s="15"/>
      <c r="P78" s="47">
        <f t="shared" si="16"/>
        <v>2171200</v>
      </c>
    </row>
    <row r="79" spans="1:17" s="13" customFormat="1" ht="24" x14ac:dyDescent="0.2">
      <c r="A79" s="52" t="s">
        <v>140</v>
      </c>
      <c r="B79" s="53" t="s">
        <v>84</v>
      </c>
      <c r="C79" s="53" t="s">
        <v>34</v>
      </c>
      <c r="D79" s="22" t="s">
        <v>375</v>
      </c>
      <c r="E79" s="27">
        <f t="shared" si="19"/>
        <v>3193000</v>
      </c>
      <c r="F79" s="1">
        <v>3193000</v>
      </c>
      <c r="G79" s="1">
        <v>2250000</v>
      </c>
      <c r="H79" s="1"/>
      <c r="I79" s="91"/>
      <c r="J79" s="27"/>
      <c r="K79" s="1"/>
      <c r="L79" s="1"/>
      <c r="M79" s="1"/>
      <c r="N79" s="1"/>
      <c r="O79" s="15"/>
      <c r="P79" s="47">
        <f t="shared" si="16"/>
        <v>3193000</v>
      </c>
    </row>
    <row r="80" spans="1:17" s="13" customFormat="1" ht="12" x14ac:dyDescent="0.2">
      <c r="A80" s="52" t="s">
        <v>141</v>
      </c>
      <c r="B80" s="53" t="s">
        <v>85</v>
      </c>
      <c r="C80" s="53" t="s">
        <v>35</v>
      </c>
      <c r="D80" s="21" t="s">
        <v>86</v>
      </c>
      <c r="E80" s="27">
        <f t="shared" si="12"/>
        <v>12825000</v>
      </c>
      <c r="F80" s="1">
        <v>12825000</v>
      </c>
      <c r="G80" s="1">
        <v>7200000</v>
      </c>
      <c r="H80" s="1">
        <v>1865000</v>
      </c>
      <c r="I80" s="91"/>
      <c r="J80" s="27">
        <f t="shared" si="17"/>
        <v>0</v>
      </c>
      <c r="K80" s="1"/>
      <c r="L80" s="1"/>
      <c r="M80" s="1"/>
      <c r="N80" s="1"/>
      <c r="O80" s="15"/>
      <c r="P80" s="47">
        <f t="shared" si="16"/>
        <v>12825000</v>
      </c>
    </row>
    <row r="81" spans="1:17" s="13" customFormat="1" ht="24" x14ac:dyDescent="0.2">
      <c r="A81" s="52" t="s">
        <v>142</v>
      </c>
      <c r="B81" s="53" t="s">
        <v>66</v>
      </c>
      <c r="C81" s="53" t="s">
        <v>36</v>
      </c>
      <c r="D81" s="67" t="s">
        <v>57</v>
      </c>
      <c r="E81" s="27">
        <f t="shared" si="12"/>
        <v>46997300</v>
      </c>
      <c r="F81" s="1">
        <v>46997300</v>
      </c>
      <c r="G81" s="1">
        <v>30300000</v>
      </c>
      <c r="H81" s="1">
        <v>7975100</v>
      </c>
      <c r="I81" s="91"/>
      <c r="J81" s="27">
        <f>L81+O81</f>
        <v>172800</v>
      </c>
      <c r="K81" s="1"/>
      <c r="L81" s="1">
        <v>172800</v>
      </c>
      <c r="M81" s="1">
        <v>133700</v>
      </c>
      <c r="N81" s="1"/>
      <c r="O81" s="15"/>
      <c r="P81" s="47">
        <f t="shared" si="16"/>
        <v>47170100</v>
      </c>
    </row>
    <row r="82" spans="1:17" s="13" customFormat="1" ht="84" x14ac:dyDescent="0.2">
      <c r="A82" s="52" t="s">
        <v>255</v>
      </c>
      <c r="B82" s="53" t="s">
        <v>253</v>
      </c>
      <c r="C82" s="53" t="s">
        <v>25</v>
      </c>
      <c r="D82" s="21" t="s">
        <v>254</v>
      </c>
      <c r="E82" s="27">
        <f t="shared" si="12"/>
        <v>0</v>
      </c>
      <c r="F82" s="1"/>
      <c r="G82" s="1"/>
      <c r="H82" s="1"/>
      <c r="I82" s="91"/>
      <c r="J82" s="27">
        <f t="shared" si="10"/>
        <v>1000000</v>
      </c>
      <c r="K82" s="1"/>
      <c r="L82" s="1">
        <v>1000000</v>
      </c>
      <c r="M82" s="1"/>
      <c r="N82" s="1"/>
      <c r="O82" s="15"/>
      <c r="P82" s="47">
        <f t="shared" si="16"/>
        <v>1000000</v>
      </c>
    </row>
    <row r="83" spans="1:17" s="36" customFormat="1" ht="25.5" x14ac:dyDescent="0.2">
      <c r="A83" s="16" t="s">
        <v>106</v>
      </c>
      <c r="B83" s="2"/>
      <c r="C83" s="2"/>
      <c r="D83" s="57" t="s">
        <v>89</v>
      </c>
      <c r="E83" s="29">
        <f>E85+E86+E87+E88+E89+E90</f>
        <v>96981300</v>
      </c>
      <c r="F83" s="3">
        <f>F86+F87+F88+F90+F85+F89</f>
        <v>96981300</v>
      </c>
      <c r="G83" s="3">
        <f>G86+G87+G88+G90+G85+G89</f>
        <v>2100000</v>
      </c>
      <c r="H83" s="3">
        <f>H86+H87+H88+H90+H85+H89</f>
        <v>33000</v>
      </c>
      <c r="I83" s="90">
        <f>I86+I87+I88+I90+I85+I89</f>
        <v>0</v>
      </c>
      <c r="J83" s="29">
        <f t="shared" ref="J83:O83" si="20">SUM(J85:J86)+J87+J88+J89+J90+J93</f>
        <v>135600000</v>
      </c>
      <c r="K83" s="3">
        <f t="shared" si="20"/>
        <v>134200000</v>
      </c>
      <c r="L83" s="3">
        <f t="shared" si="20"/>
        <v>1400000</v>
      </c>
      <c r="M83" s="3">
        <f t="shared" si="20"/>
        <v>0</v>
      </c>
      <c r="N83" s="3">
        <f t="shared" si="20"/>
        <v>0</v>
      </c>
      <c r="O83" s="14">
        <f t="shared" si="20"/>
        <v>134200000</v>
      </c>
      <c r="P83" s="99">
        <f>E83+J83</f>
        <v>232581300</v>
      </c>
      <c r="Q83" s="69"/>
    </row>
    <row r="84" spans="1:17" s="36" customFormat="1" ht="25.5" x14ac:dyDescent="0.2">
      <c r="A84" s="16" t="s">
        <v>107</v>
      </c>
      <c r="B84" s="2"/>
      <c r="C84" s="2"/>
      <c r="D84" s="57" t="s">
        <v>89</v>
      </c>
      <c r="E84" s="27"/>
      <c r="F84" s="3"/>
      <c r="G84" s="3"/>
      <c r="H84" s="3"/>
      <c r="I84" s="90"/>
      <c r="J84" s="27"/>
      <c r="K84" s="1"/>
      <c r="L84" s="3"/>
      <c r="M84" s="3"/>
      <c r="N84" s="3"/>
      <c r="O84" s="14"/>
      <c r="P84" s="99">
        <f t="shared" si="16"/>
        <v>0</v>
      </c>
    </row>
    <row r="85" spans="1:17" s="36" customFormat="1" ht="36" x14ac:dyDescent="0.2">
      <c r="A85" s="52" t="s">
        <v>108</v>
      </c>
      <c r="B85" s="53" t="s">
        <v>61</v>
      </c>
      <c r="C85" s="53" t="s">
        <v>22</v>
      </c>
      <c r="D85" s="21" t="s">
        <v>422</v>
      </c>
      <c r="E85" s="27">
        <f>F85+I85</f>
        <v>2910100</v>
      </c>
      <c r="F85" s="1">
        <v>2910100</v>
      </c>
      <c r="G85" s="1">
        <v>2100000</v>
      </c>
      <c r="H85" s="1">
        <v>33000</v>
      </c>
      <c r="I85" s="90"/>
      <c r="J85" s="27">
        <f>L85+O85</f>
        <v>0</v>
      </c>
      <c r="K85" s="1"/>
      <c r="L85" s="1"/>
      <c r="M85" s="1"/>
      <c r="N85" s="1"/>
      <c r="O85" s="15"/>
      <c r="P85" s="47">
        <f t="shared" si="16"/>
        <v>2910100</v>
      </c>
    </row>
    <row r="86" spans="1:17" s="13" customFormat="1" ht="24" x14ac:dyDescent="0.2">
      <c r="A86" s="52" t="s">
        <v>109</v>
      </c>
      <c r="B86" s="53">
        <v>2010</v>
      </c>
      <c r="C86" s="53" t="s">
        <v>18</v>
      </c>
      <c r="D86" s="21" t="s">
        <v>11</v>
      </c>
      <c r="E86" s="27">
        <f t="shared" ref="E86:E90" si="21">F86</f>
        <v>47050900</v>
      </c>
      <c r="F86" s="1">
        <f>47051000-100</f>
        <v>47050900</v>
      </c>
      <c r="G86" s="1"/>
      <c r="H86" s="1"/>
      <c r="I86" s="91"/>
      <c r="J86" s="27">
        <f>L86+O86</f>
        <v>0</v>
      </c>
      <c r="K86" s="1"/>
      <c r="L86" s="1"/>
      <c r="M86" s="1"/>
      <c r="N86" s="1"/>
      <c r="O86" s="15"/>
      <c r="P86" s="47">
        <f t="shared" si="16"/>
        <v>47050900</v>
      </c>
    </row>
    <row r="87" spans="1:17" s="13" customFormat="1" ht="24" x14ac:dyDescent="0.2">
      <c r="A87" s="52" t="s">
        <v>110</v>
      </c>
      <c r="B87" s="53" t="s">
        <v>90</v>
      </c>
      <c r="C87" s="53" t="s">
        <v>19</v>
      </c>
      <c r="D87" s="21" t="s">
        <v>13</v>
      </c>
      <c r="E87" s="27">
        <f t="shared" si="21"/>
        <v>13412100</v>
      </c>
      <c r="F87" s="1">
        <v>13412100</v>
      </c>
      <c r="G87" s="1"/>
      <c r="H87" s="1"/>
      <c r="I87" s="91"/>
      <c r="J87" s="27">
        <f t="shared" ref="J87" si="22">L87+O87</f>
        <v>0</v>
      </c>
      <c r="K87" s="1"/>
      <c r="L87" s="1"/>
      <c r="M87" s="1"/>
      <c r="N87" s="1"/>
      <c r="O87" s="15"/>
      <c r="P87" s="47">
        <f t="shared" si="16"/>
        <v>13412100</v>
      </c>
    </row>
    <row r="88" spans="1:17" s="13" customFormat="1" ht="24" x14ac:dyDescent="0.2">
      <c r="A88" s="52" t="s">
        <v>111</v>
      </c>
      <c r="B88" s="53" t="s">
        <v>91</v>
      </c>
      <c r="C88" s="53" t="s">
        <v>20</v>
      </c>
      <c r="D88" s="21" t="s">
        <v>243</v>
      </c>
      <c r="E88" s="27">
        <f t="shared" si="21"/>
        <v>20265000</v>
      </c>
      <c r="F88" s="1">
        <v>20265000</v>
      </c>
      <c r="G88" s="1"/>
      <c r="H88" s="1"/>
      <c r="I88" s="91"/>
      <c r="J88" s="27">
        <f>L88+O88</f>
        <v>0</v>
      </c>
      <c r="K88" s="1"/>
      <c r="L88" s="1"/>
      <c r="M88" s="1"/>
      <c r="N88" s="1"/>
      <c r="O88" s="15"/>
      <c r="P88" s="47">
        <f t="shared" si="16"/>
        <v>20265000</v>
      </c>
    </row>
    <row r="89" spans="1:17" s="13" customFormat="1" ht="36" x14ac:dyDescent="0.2">
      <c r="A89" s="52" t="s">
        <v>281</v>
      </c>
      <c r="B89" s="5" t="s">
        <v>268</v>
      </c>
      <c r="C89" s="5" t="s">
        <v>282</v>
      </c>
      <c r="D89" s="23" t="s">
        <v>269</v>
      </c>
      <c r="E89" s="27">
        <f t="shared" si="21"/>
        <v>12943200</v>
      </c>
      <c r="F89" s="1">
        <v>12943200</v>
      </c>
      <c r="G89" s="1"/>
      <c r="H89" s="1"/>
      <c r="I89" s="91"/>
      <c r="J89" s="27">
        <f t="shared" ref="J89:J90" si="23">L89+O89</f>
        <v>0</v>
      </c>
      <c r="K89" s="1"/>
      <c r="L89" s="1"/>
      <c r="M89" s="1"/>
      <c r="N89" s="1"/>
      <c r="O89" s="15"/>
      <c r="P89" s="47">
        <f t="shared" si="16"/>
        <v>12943200</v>
      </c>
    </row>
    <row r="90" spans="1:17" s="13" customFormat="1" ht="12" x14ac:dyDescent="0.2">
      <c r="A90" s="52" t="s">
        <v>277</v>
      </c>
      <c r="B90" s="53" t="s">
        <v>278</v>
      </c>
      <c r="C90" s="53" t="s">
        <v>21</v>
      </c>
      <c r="D90" s="21" t="s">
        <v>283</v>
      </c>
      <c r="E90" s="27">
        <f t="shared" si="21"/>
        <v>400000</v>
      </c>
      <c r="F90" s="1">
        <v>400000</v>
      </c>
      <c r="G90" s="1"/>
      <c r="H90" s="1"/>
      <c r="I90" s="91"/>
      <c r="J90" s="27">
        <f t="shared" si="23"/>
        <v>134200000</v>
      </c>
      <c r="K90" s="1">
        <f>K92</f>
        <v>134200000</v>
      </c>
      <c r="L90" s="1">
        <f t="shared" ref="L90:O90" si="24">L92</f>
        <v>0</v>
      </c>
      <c r="M90" s="1">
        <f t="shared" si="24"/>
        <v>0</v>
      </c>
      <c r="N90" s="1">
        <f t="shared" si="24"/>
        <v>0</v>
      </c>
      <c r="O90" s="15">
        <f t="shared" si="24"/>
        <v>134200000</v>
      </c>
      <c r="P90" s="47">
        <f t="shared" si="16"/>
        <v>134600000</v>
      </c>
    </row>
    <row r="91" spans="1:17" s="13" customFormat="1" ht="12" x14ac:dyDescent="0.2">
      <c r="A91" s="52"/>
      <c r="B91" s="53"/>
      <c r="C91" s="53"/>
      <c r="D91" s="21" t="s">
        <v>461</v>
      </c>
      <c r="E91" s="27"/>
      <c r="F91" s="1"/>
      <c r="G91" s="1"/>
      <c r="H91" s="1"/>
      <c r="I91" s="91"/>
      <c r="J91" s="27"/>
      <c r="K91" s="1"/>
      <c r="L91" s="1"/>
      <c r="M91" s="1"/>
      <c r="N91" s="1"/>
      <c r="O91" s="15"/>
      <c r="P91" s="47">
        <f>E91+J91</f>
        <v>0</v>
      </c>
    </row>
    <row r="92" spans="1:17" s="13" customFormat="1" ht="36" x14ac:dyDescent="0.2">
      <c r="A92" s="52"/>
      <c r="B92" s="53"/>
      <c r="C92" s="53"/>
      <c r="D92" s="21" t="s">
        <v>484</v>
      </c>
      <c r="E92" s="27"/>
      <c r="F92" s="1"/>
      <c r="G92" s="1"/>
      <c r="H92" s="1"/>
      <c r="I92" s="91"/>
      <c r="J92" s="27">
        <f>L92+O92</f>
        <v>134200000</v>
      </c>
      <c r="K92" s="1">
        <v>134200000</v>
      </c>
      <c r="L92" s="1"/>
      <c r="M92" s="1"/>
      <c r="N92" s="1"/>
      <c r="O92" s="15">
        <v>134200000</v>
      </c>
      <c r="P92" s="47">
        <f>E92+J92</f>
        <v>134200000</v>
      </c>
    </row>
    <row r="93" spans="1:17" s="13" customFormat="1" ht="84" x14ac:dyDescent="0.2">
      <c r="A93" s="52" t="s">
        <v>256</v>
      </c>
      <c r="B93" s="53" t="s">
        <v>253</v>
      </c>
      <c r="C93" s="53" t="s">
        <v>25</v>
      </c>
      <c r="D93" s="21" t="s">
        <v>254</v>
      </c>
      <c r="E93" s="27">
        <f t="shared" si="12"/>
        <v>0</v>
      </c>
      <c r="F93" s="1"/>
      <c r="G93" s="1"/>
      <c r="H93" s="1"/>
      <c r="I93" s="91"/>
      <c r="J93" s="27">
        <v>1400000</v>
      </c>
      <c r="K93" s="1"/>
      <c r="L93" s="1">
        <v>1400000</v>
      </c>
      <c r="M93" s="1"/>
      <c r="N93" s="1"/>
      <c r="O93" s="15"/>
      <c r="P93" s="47">
        <f t="shared" si="16"/>
        <v>1400000</v>
      </c>
    </row>
    <row r="94" spans="1:17" s="36" customFormat="1" ht="25.5" x14ac:dyDescent="0.2">
      <c r="A94" s="16" t="s">
        <v>112</v>
      </c>
      <c r="B94" s="2"/>
      <c r="C94" s="2"/>
      <c r="D94" s="57" t="s">
        <v>299</v>
      </c>
      <c r="E94" s="29">
        <f>E96+E97+E100+E101+E102+E103+E105+E108+E109+E112+E123+E124+E127+E104+E110+E111</f>
        <v>489369860</v>
      </c>
      <c r="F94" s="3">
        <f t="shared" ref="F94:I94" si="25">F96+F97+F100+F101+F102+F103+F105+F108+F109+F112+F123+F124+F127+F104+F110+F111</f>
        <v>489369860</v>
      </c>
      <c r="G94" s="3">
        <f t="shared" si="25"/>
        <v>48847000</v>
      </c>
      <c r="H94" s="3">
        <f t="shared" si="25"/>
        <v>2622300</v>
      </c>
      <c r="I94" s="90">
        <f t="shared" si="25"/>
        <v>0</v>
      </c>
      <c r="J94" s="29">
        <f t="shared" ref="J94:O94" si="26">J96+J97+J100+J101+J102+J103+J105+J108+J109+J112+J123+J124+J127+J104+J110+J111</f>
        <v>1000000</v>
      </c>
      <c r="K94" s="3">
        <f t="shared" si="26"/>
        <v>0</v>
      </c>
      <c r="L94" s="3">
        <f t="shared" si="26"/>
        <v>1000000</v>
      </c>
      <c r="M94" s="3">
        <f t="shared" si="26"/>
        <v>0</v>
      </c>
      <c r="N94" s="3">
        <f t="shared" si="26"/>
        <v>0</v>
      </c>
      <c r="O94" s="14">
        <f t="shared" si="26"/>
        <v>0</v>
      </c>
      <c r="P94" s="99">
        <f>E94+J94</f>
        <v>490369860</v>
      </c>
      <c r="Q94" s="63"/>
    </row>
    <row r="95" spans="1:17" s="36" customFormat="1" ht="25.5" x14ac:dyDescent="0.2">
      <c r="A95" s="16" t="s">
        <v>131</v>
      </c>
      <c r="B95" s="2"/>
      <c r="C95" s="2"/>
      <c r="D95" s="57" t="s">
        <v>299</v>
      </c>
      <c r="E95" s="37"/>
      <c r="F95" s="9"/>
      <c r="G95" s="9"/>
      <c r="H95" s="9"/>
      <c r="I95" s="93"/>
      <c r="J95" s="28">
        <f t="shared" ref="J95:J99" si="27">L95+O95</f>
        <v>0</v>
      </c>
      <c r="K95" s="4"/>
      <c r="L95" s="9"/>
      <c r="M95" s="9"/>
      <c r="N95" s="9"/>
      <c r="O95" s="17"/>
      <c r="P95" s="101">
        <f t="shared" si="16"/>
        <v>0</v>
      </c>
      <c r="Q95" s="70"/>
    </row>
    <row r="96" spans="1:17" s="13" customFormat="1" ht="36" x14ac:dyDescent="0.2">
      <c r="A96" s="52" t="s">
        <v>124</v>
      </c>
      <c r="B96" s="53" t="s">
        <v>61</v>
      </c>
      <c r="C96" s="53" t="s">
        <v>22</v>
      </c>
      <c r="D96" s="21" t="s">
        <v>422</v>
      </c>
      <c r="E96" s="27">
        <f>F96+I96</f>
        <v>31387000</v>
      </c>
      <c r="F96" s="1">
        <v>31387000</v>
      </c>
      <c r="G96" s="1">
        <v>23592000</v>
      </c>
      <c r="H96" s="1">
        <v>984000</v>
      </c>
      <c r="I96" s="91"/>
      <c r="J96" s="27">
        <f t="shared" si="27"/>
        <v>0</v>
      </c>
      <c r="K96" s="1"/>
      <c r="L96" s="1"/>
      <c r="M96" s="4"/>
      <c r="N96" s="4"/>
      <c r="O96" s="18"/>
      <c r="P96" s="47">
        <f t="shared" si="16"/>
        <v>31387000</v>
      </c>
      <c r="Q96" s="71"/>
    </row>
    <row r="97" spans="1:17" s="13" customFormat="1" ht="12.75" x14ac:dyDescent="0.2">
      <c r="A97" s="52" t="s">
        <v>262</v>
      </c>
      <c r="B97" s="53" t="s">
        <v>14</v>
      </c>
      <c r="C97" s="53" t="s">
        <v>15</v>
      </c>
      <c r="D97" s="21" t="s">
        <v>159</v>
      </c>
      <c r="E97" s="27">
        <f t="shared" ref="E97:E127" si="28">F97+I97</f>
        <v>2952900</v>
      </c>
      <c r="F97" s="1">
        <f>F99</f>
        <v>2952900</v>
      </c>
      <c r="G97" s="1"/>
      <c r="H97" s="1"/>
      <c r="I97" s="91"/>
      <c r="J97" s="27">
        <f t="shared" si="27"/>
        <v>0</v>
      </c>
      <c r="K97" s="1"/>
      <c r="L97" s="1"/>
      <c r="M97" s="4"/>
      <c r="N97" s="4"/>
      <c r="O97" s="18"/>
      <c r="P97" s="47">
        <f t="shared" si="16"/>
        <v>2952900</v>
      </c>
    </row>
    <row r="98" spans="1:17" s="13" customFormat="1" ht="12.75" x14ac:dyDescent="0.2">
      <c r="A98" s="52"/>
      <c r="B98" s="53"/>
      <c r="C98" s="53"/>
      <c r="D98" s="21" t="s">
        <v>172</v>
      </c>
      <c r="E98" s="27"/>
      <c r="F98" s="1"/>
      <c r="G98" s="1"/>
      <c r="H98" s="1"/>
      <c r="I98" s="91"/>
      <c r="J98" s="27">
        <f t="shared" si="27"/>
        <v>0</v>
      </c>
      <c r="K98" s="1"/>
      <c r="L98" s="1"/>
      <c r="M98" s="4"/>
      <c r="N98" s="4"/>
      <c r="O98" s="18"/>
      <c r="P98" s="47">
        <f t="shared" si="16"/>
        <v>0</v>
      </c>
    </row>
    <row r="99" spans="1:17" s="13" customFormat="1" ht="12.75" x14ac:dyDescent="0.2">
      <c r="A99" s="52"/>
      <c r="B99" s="53"/>
      <c r="C99" s="53"/>
      <c r="D99" s="22" t="s">
        <v>290</v>
      </c>
      <c r="E99" s="27">
        <f t="shared" si="28"/>
        <v>2952900</v>
      </c>
      <c r="F99" s="1">
        <v>2952900</v>
      </c>
      <c r="G99" s="1"/>
      <c r="H99" s="1"/>
      <c r="I99" s="91"/>
      <c r="J99" s="27">
        <f t="shared" si="27"/>
        <v>0</v>
      </c>
      <c r="K99" s="1"/>
      <c r="L99" s="1"/>
      <c r="M99" s="4"/>
      <c r="N99" s="4"/>
      <c r="O99" s="18"/>
      <c r="P99" s="47">
        <f t="shared" si="16"/>
        <v>2952900</v>
      </c>
    </row>
    <row r="100" spans="1:17" s="13" customFormat="1" ht="24" x14ac:dyDescent="0.2">
      <c r="A100" s="52" t="s">
        <v>125</v>
      </c>
      <c r="B100" s="53">
        <v>3031</v>
      </c>
      <c r="C100" s="53" t="s">
        <v>46</v>
      </c>
      <c r="D100" s="21" t="s">
        <v>102</v>
      </c>
      <c r="E100" s="27">
        <f t="shared" si="28"/>
        <v>250000</v>
      </c>
      <c r="F100" s="1">
        <v>250000</v>
      </c>
      <c r="G100" s="1"/>
      <c r="H100" s="1"/>
      <c r="I100" s="91"/>
      <c r="J100" s="27">
        <f t="shared" ref="J100:J172" si="29">L100+O100</f>
        <v>0</v>
      </c>
      <c r="K100" s="1"/>
      <c r="L100" s="1"/>
      <c r="M100" s="4"/>
      <c r="N100" s="4"/>
      <c r="O100" s="18"/>
      <c r="P100" s="47">
        <f t="shared" si="16"/>
        <v>250000</v>
      </c>
    </row>
    <row r="101" spans="1:17" s="13" customFormat="1" ht="24" x14ac:dyDescent="0.2">
      <c r="A101" s="52" t="s">
        <v>126</v>
      </c>
      <c r="B101" s="53" t="s">
        <v>103</v>
      </c>
      <c r="C101" s="53" t="s">
        <v>23</v>
      </c>
      <c r="D101" s="21" t="s">
        <v>385</v>
      </c>
      <c r="E101" s="27">
        <f t="shared" si="28"/>
        <v>650000</v>
      </c>
      <c r="F101" s="1">
        <v>650000</v>
      </c>
      <c r="G101" s="1"/>
      <c r="H101" s="1"/>
      <c r="I101" s="91"/>
      <c r="J101" s="27">
        <f t="shared" si="29"/>
        <v>0</v>
      </c>
      <c r="K101" s="1"/>
      <c r="L101" s="1"/>
      <c r="M101" s="4"/>
      <c r="N101" s="4"/>
      <c r="O101" s="18"/>
      <c r="P101" s="47">
        <f t="shared" si="16"/>
        <v>650000</v>
      </c>
    </row>
    <row r="102" spans="1:17" s="13" customFormat="1" ht="36" x14ac:dyDescent="0.2">
      <c r="A102" s="52" t="s">
        <v>154</v>
      </c>
      <c r="B102" s="53" t="s">
        <v>155</v>
      </c>
      <c r="C102" s="53" t="s">
        <v>23</v>
      </c>
      <c r="D102" s="21" t="s">
        <v>485</v>
      </c>
      <c r="E102" s="27">
        <f t="shared" si="28"/>
        <v>78000000</v>
      </c>
      <c r="F102" s="1">
        <v>78000000</v>
      </c>
      <c r="G102" s="1"/>
      <c r="H102" s="1"/>
      <c r="I102" s="91"/>
      <c r="J102" s="27">
        <f t="shared" si="29"/>
        <v>0</v>
      </c>
      <c r="K102" s="1"/>
      <c r="L102" s="1"/>
      <c r="M102" s="4"/>
      <c r="N102" s="4"/>
      <c r="O102" s="18"/>
      <c r="P102" s="47">
        <f t="shared" si="16"/>
        <v>78000000</v>
      </c>
    </row>
    <row r="103" spans="1:17" s="13" customFormat="1" ht="24" x14ac:dyDescent="0.2">
      <c r="A103" s="52" t="s">
        <v>156</v>
      </c>
      <c r="B103" s="53" t="s">
        <v>157</v>
      </c>
      <c r="C103" s="53" t="s">
        <v>23</v>
      </c>
      <c r="D103" s="21" t="s">
        <v>7</v>
      </c>
      <c r="E103" s="27">
        <f t="shared" si="28"/>
        <v>1000000</v>
      </c>
      <c r="F103" s="1">
        <v>1000000</v>
      </c>
      <c r="G103" s="1"/>
      <c r="H103" s="1"/>
      <c r="I103" s="91"/>
      <c r="J103" s="27">
        <f t="shared" si="29"/>
        <v>0</v>
      </c>
      <c r="K103" s="1"/>
      <c r="L103" s="1"/>
      <c r="M103" s="4"/>
      <c r="N103" s="4"/>
      <c r="O103" s="18"/>
      <c r="P103" s="47">
        <f t="shared" si="16"/>
        <v>1000000</v>
      </c>
    </row>
    <row r="104" spans="1:17" s="13" customFormat="1" ht="24" x14ac:dyDescent="0.2">
      <c r="A104" s="52" t="s">
        <v>127</v>
      </c>
      <c r="B104" s="53">
        <v>3050</v>
      </c>
      <c r="C104" s="53" t="s">
        <v>23</v>
      </c>
      <c r="D104" s="21" t="s">
        <v>55</v>
      </c>
      <c r="E104" s="27">
        <f t="shared" si="28"/>
        <v>311900</v>
      </c>
      <c r="F104" s="1">
        <v>311900</v>
      </c>
      <c r="G104" s="1"/>
      <c r="H104" s="1"/>
      <c r="I104" s="91"/>
      <c r="J104" s="27">
        <f t="shared" si="29"/>
        <v>0</v>
      </c>
      <c r="K104" s="1"/>
      <c r="L104" s="1"/>
      <c r="M104" s="4"/>
      <c r="N104" s="4"/>
      <c r="O104" s="18"/>
      <c r="P104" s="47">
        <f t="shared" si="16"/>
        <v>311900</v>
      </c>
    </row>
    <row r="105" spans="1:17" s="13" customFormat="1" ht="24" x14ac:dyDescent="0.2">
      <c r="A105" s="52" t="s">
        <v>128</v>
      </c>
      <c r="B105" s="53">
        <v>3090</v>
      </c>
      <c r="C105" s="53" t="s">
        <v>46</v>
      </c>
      <c r="D105" s="21" t="s">
        <v>266</v>
      </c>
      <c r="E105" s="27">
        <f>F105+I105</f>
        <v>2558000</v>
      </c>
      <c r="F105" s="1">
        <f>58000+2500000</f>
        <v>2558000</v>
      </c>
      <c r="G105" s="1"/>
      <c r="H105" s="1"/>
      <c r="I105" s="91"/>
      <c r="J105" s="27">
        <f t="shared" si="29"/>
        <v>0</v>
      </c>
      <c r="K105" s="1"/>
      <c r="L105" s="1"/>
      <c r="M105" s="4"/>
      <c r="N105" s="4"/>
      <c r="O105" s="18"/>
      <c r="P105" s="47">
        <f t="shared" si="16"/>
        <v>2558000</v>
      </c>
    </row>
    <row r="106" spans="1:17" s="13" customFormat="1" ht="12.75" x14ac:dyDescent="0.2">
      <c r="A106" s="52"/>
      <c r="B106" s="53"/>
      <c r="C106" s="53"/>
      <c r="D106" s="24" t="s">
        <v>238</v>
      </c>
      <c r="E106" s="27">
        <f t="shared" si="28"/>
        <v>0</v>
      </c>
      <c r="F106" s="1"/>
      <c r="G106" s="1"/>
      <c r="H106" s="1"/>
      <c r="I106" s="91"/>
      <c r="J106" s="27"/>
      <c r="K106" s="1"/>
      <c r="L106" s="1"/>
      <c r="M106" s="4"/>
      <c r="N106" s="4"/>
      <c r="O106" s="18"/>
      <c r="P106" s="47">
        <f t="shared" si="16"/>
        <v>0</v>
      </c>
    </row>
    <row r="107" spans="1:17" s="13" customFormat="1" ht="12.75" x14ac:dyDescent="0.2">
      <c r="A107" s="52"/>
      <c r="B107" s="53"/>
      <c r="C107" s="53"/>
      <c r="D107" s="24" t="s">
        <v>204</v>
      </c>
      <c r="E107" s="27">
        <f t="shared" si="28"/>
        <v>58000</v>
      </c>
      <c r="F107" s="1">
        <v>58000</v>
      </c>
      <c r="G107" s="1"/>
      <c r="H107" s="1"/>
      <c r="I107" s="91"/>
      <c r="J107" s="27"/>
      <c r="K107" s="1"/>
      <c r="L107" s="1"/>
      <c r="M107" s="4"/>
      <c r="N107" s="4"/>
      <c r="O107" s="18"/>
      <c r="P107" s="47">
        <f t="shared" si="16"/>
        <v>58000</v>
      </c>
      <c r="Q107" s="35"/>
    </row>
    <row r="108" spans="1:17" s="13" customFormat="1" ht="60" x14ac:dyDescent="0.2">
      <c r="A108" s="52" t="s">
        <v>240</v>
      </c>
      <c r="B108" s="53" t="s">
        <v>241</v>
      </c>
      <c r="C108" s="53" t="s">
        <v>48</v>
      </c>
      <c r="D108" s="21" t="s">
        <v>242</v>
      </c>
      <c r="E108" s="27">
        <f t="shared" si="28"/>
        <v>10000000</v>
      </c>
      <c r="F108" s="1">
        <v>10000000</v>
      </c>
      <c r="G108" s="1"/>
      <c r="H108" s="1"/>
      <c r="I108" s="91"/>
      <c r="J108" s="27">
        <f t="shared" si="29"/>
        <v>0</v>
      </c>
      <c r="K108" s="1"/>
      <c r="L108" s="1"/>
      <c r="M108" s="4"/>
      <c r="N108" s="4"/>
      <c r="O108" s="18"/>
      <c r="P108" s="47">
        <f t="shared" si="16"/>
        <v>10000000</v>
      </c>
    </row>
    <row r="109" spans="1:17" s="13" customFormat="1" ht="48" x14ac:dyDescent="0.2">
      <c r="A109" s="52" t="s">
        <v>228</v>
      </c>
      <c r="B109" s="53" t="s">
        <v>229</v>
      </c>
      <c r="C109" s="53" t="s">
        <v>47</v>
      </c>
      <c r="D109" s="21" t="s">
        <v>227</v>
      </c>
      <c r="E109" s="27">
        <f t="shared" si="28"/>
        <v>30000000</v>
      </c>
      <c r="F109" s="1">
        <v>30000000</v>
      </c>
      <c r="G109" s="1"/>
      <c r="H109" s="1"/>
      <c r="I109" s="91"/>
      <c r="J109" s="27">
        <f t="shared" si="29"/>
        <v>0</v>
      </c>
      <c r="K109" s="1"/>
      <c r="L109" s="1"/>
      <c r="M109" s="4"/>
      <c r="N109" s="4"/>
      <c r="O109" s="18"/>
      <c r="P109" s="47">
        <f t="shared" si="16"/>
        <v>30000000</v>
      </c>
    </row>
    <row r="110" spans="1:17" s="13" customFormat="1" ht="36" x14ac:dyDescent="0.2">
      <c r="A110" s="52" t="s">
        <v>412</v>
      </c>
      <c r="B110" s="53" t="s">
        <v>413</v>
      </c>
      <c r="C110" s="53" t="s">
        <v>46</v>
      </c>
      <c r="D110" s="21" t="s">
        <v>414</v>
      </c>
      <c r="E110" s="27">
        <f t="shared" si="28"/>
        <v>100000</v>
      </c>
      <c r="F110" s="1">
        <v>100000</v>
      </c>
      <c r="G110" s="1"/>
      <c r="H110" s="1"/>
      <c r="I110" s="91"/>
      <c r="J110" s="27"/>
      <c r="K110" s="1"/>
      <c r="L110" s="1"/>
      <c r="M110" s="4"/>
      <c r="N110" s="4"/>
      <c r="O110" s="18"/>
      <c r="P110" s="47">
        <f t="shared" si="16"/>
        <v>100000</v>
      </c>
    </row>
    <row r="111" spans="1:17" s="13" customFormat="1" ht="36" x14ac:dyDescent="0.2">
      <c r="A111" s="52" t="s">
        <v>425</v>
      </c>
      <c r="B111" s="53" t="s">
        <v>426</v>
      </c>
      <c r="C111" s="53" t="s">
        <v>23</v>
      </c>
      <c r="D111" s="21" t="s">
        <v>427</v>
      </c>
      <c r="E111" s="27">
        <f t="shared" si="28"/>
        <v>200000</v>
      </c>
      <c r="F111" s="1">
        <v>200000</v>
      </c>
      <c r="G111" s="1"/>
      <c r="H111" s="1"/>
      <c r="I111" s="91"/>
      <c r="J111" s="27"/>
      <c r="K111" s="1"/>
      <c r="L111" s="1"/>
      <c r="M111" s="4"/>
      <c r="N111" s="4"/>
      <c r="O111" s="18"/>
      <c r="P111" s="47">
        <f t="shared" si="16"/>
        <v>200000</v>
      </c>
    </row>
    <row r="112" spans="1:17" s="13" customFormat="1" ht="12.75" x14ac:dyDescent="0.2">
      <c r="A112" s="52" t="s">
        <v>233</v>
      </c>
      <c r="B112" s="53" t="s">
        <v>234</v>
      </c>
      <c r="C112" s="53"/>
      <c r="D112" s="21" t="s">
        <v>267</v>
      </c>
      <c r="E112" s="27">
        <f>F112+I112</f>
        <v>307531960</v>
      </c>
      <c r="F112" s="1">
        <f>F113+F119</f>
        <v>307531960</v>
      </c>
      <c r="G112" s="1">
        <f>G113+G119</f>
        <v>8350000</v>
      </c>
      <c r="H112" s="1">
        <f t="shared" ref="H112" si="30">H113+H119</f>
        <v>749000</v>
      </c>
      <c r="I112" s="91">
        <f t="shared" ref="I112" si="31">I115+I116+I117+I119</f>
        <v>0</v>
      </c>
      <c r="J112" s="27">
        <f t="shared" si="29"/>
        <v>0</v>
      </c>
      <c r="K112" s="1"/>
      <c r="L112" s="1"/>
      <c r="M112" s="4"/>
      <c r="N112" s="4"/>
      <c r="O112" s="18"/>
      <c r="P112" s="47">
        <f t="shared" si="16"/>
        <v>307531960</v>
      </c>
    </row>
    <row r="113" spans="1:16" s="13" customFormat="1" ht="24" x14ac:dyDescent="0.2">
      <c r="A113" s="52" t="s">
        <v>230</v>
      </c>
      <c r="B113" s="53" t="s">
        <v>231</v>
      </c>
      <c r="C113" s="53" t="s">
        <v>50</v>
      </c>
      <c r="D113" s="21" t="s">
        <v>232</v>
      </c>
      <c r="E113" s="27">
        <f>F113+I113</f>
        <v>13824700</v>
      </c>
      <c r="F113" s="1">
        <f>F115+F116+F117+F118</f>
        <v>13824700</v>
      </c>
      <c r="G113" s="1">
        <f>G115+G116+G117+G118</f>
        <v>8350000</v>
      </c>
      <c r="H113" s="1">
        <f>H115+H116+H117+H118</f>
        <v>749000</v>
      </c>
      <c r="I113" s="91">
        <f>I115+I116+I117+I118</f>
        <v>0</v>
      </c>
      <c r="J113" s="27">
        <f t="shared" si="29"/>
        <v>0</v>
      </c>
      <c r="K113" s="1"/>
      <c r="L113" s="1"/>
      <c r="M113" s="4"/>
      <c r="N113" s="4"/>
      <c r="O113" s="18"/>
      <c r="P113" s="47">
        <f t="shared" si="16"/>
        <v>13824700</v>
      </c>
    </row>
    <row r="114" spans="1:16" s="13" customFormat="1" ht="12.75" x14ac:dyDescent="0.2">
      <c r="A114" s="52"/>
      <c r="B114" s="53"/>
      <c r="C114" s="53"/>
      <c r="D114" s="24" t="s">
        <v>238</v>
      </c>
      <c r="E114" s="27"/>
      <c r="F114" s="1"/>
      <c r="G114" s="1"/>
      <c r="H114" s="1"/>
      <c r="I114" s="91"/>
      <c r="J114" s="27">
        <f t="shared" si="29"/>
        <v>0</v>
      </c>
      <c r="K114" s="1"/>
      <c r="L114" s="1"/>
      <c r="M114" s="4"/>
      <c r="N114" s="4"/>
      <c r="O114" s="18"/>
      <c r="P114" s="47">
        <f t="shared" si="16"/>
        <v>0</v>
      </c>
    </row>
    <row r="115" spans="1:16" s="13" customFormat="1" ht="12.75" x14ac:dyDescent="0.2">
      <c r="A115" s="52"/>
      <c r="B115" s="53"/>
      <c r="C115" s="53"/>
      <c r="D115" s="24" t="s">
        <v>446</v>
      </c>
      <c r="E115" s="27">
        <f t="shared" si="28"/>
        <v>550000</v>
      </c>
      <c r="F115" s="1">
        <v>550000</v>
      </c>
      <c r="G115" s="1"/>
      <c r="H115" s="1"/>
      <c r="I115" s="91"/>
      <c r="J115" s="27">
        <f t="shared" si="29"/>
        <v>0</v>
      </c>
      <c r="K115" s="1"/>
      <c r="L115" s="1"/>
      <c r="M115" s="4"/>
      <c r="N115" s="4"/>
      <c r="O115" s="18"/>
      <c r="P115" s="47">
        <f t="shared" si="16"/>
        <v>550000</v>
      </c>
    </row>
    <row r="116" spans="1:16" s="13" customFormat="1" ht="24" x14ac:dyDescent="0.2">
      <c r="A116" s="52"/>
      <c r="B116" s="53"/>
      <c r="C116" s="53"/>
      <c r="D116" s="24" t="s">
        <v>205</v>
      </c>
      <c r="E116" s="27">
        <f t="shared" si="28"/>
        <v>2518700</v>
      </c>
      <c r="F116" s="1">
        <v>2518700</v>
      </c>
      <c r="G116" s="1">
        <v>1400000</v>
      </c>
      <c r="H116" s="1">
        <v>160000</v>
      </c>
      <c r="I116" s="91"/>
      <c r="J116" s="27">
        <f t="shared" si="29"/>
        <v>0</v>
      </c>
      <c r="K116" s="1"/>
      <c r="L116" s="1"/>
      <c r="M116" s="4"/>
      <c r="N116" s="4"/>
      <c r="O116" s="18"/>
      <c r="P116" s="47">
        <f t="shared" si="16"/>
        <v>2518700</v>
      </c>
    </row>
    <row r="117" spans="1:16" s="13" customFormat="1" ht="12.75" x14ac:dyDescent="0.2">
      <c r="A117" s="52"/>
      <c r="B117" s="53"/>
      <c r="C117" s="53"/>
      <c r="D117" s="24" t="s">
        <v>206</v>
      </c>
      <c r="E117" s="27">
        <f t="shared" si="28"/>
        <v>4375000</v>
      </c>
      <c r="F117" s="1">
        <v>4375000</v>
      </c>
      <c r="G117" s="1">
        <v>2700000</v>
      </c>
      <c r="H117" s="1">
        <v>355000</v>
      </c>
      <c r="I117" s="91"/>
      <c r="J117" s="27">
        <f t="shared" si="29"/>
        <v>0</v>
      </c>
      <c r="K117" s="1"/>
      <c r="L117" s="1"/>
      <c r="M117" s="4"/>
      <c r="N117" s="4"/>
      <c r="O117" s="18"/>
      <c r="P117" s="47">
        <f t="shared" si="16"/>
        <v>4375000</v>
      </c>
    </row>
    <row r="118" spans="1:16" s="13" customFormat="1" ht="12.75" x14ac:dyDescent="0.2">
      <c r="A118" s="52"/>
      <c r="B118" s="53"/>
      <c r="C118" s="53"/>
      <c r="D118" s="24" t="s">
        <v>455</v>
      </c>
      <c r="E118" s="27">
        <f t="shared" si="28"/>
        <v>6381000</v>
      </c>
      <c r="F118" s="1">
        <v>6381000</v>
      </c>
      <c r="G118" s="1">
        <v>4250000</v>
      </c>
      <c r="H118" s="1">
        <v>234000</v>
      </c>
      <c r="I118" s="91"/>
      <c r="J118" s="27"/>
      <c r="K118" s="1"/>
      <c r="L118" s="1"/>
      <c r="M118" s="4"/>
      <c r="N118" s="4"/>
      <c r="O118" s="18"/>
      <c r="P118" s="47"/>
    </row>
    <row r="119" spans="1:16" s="13" customFormat="1" ht="24" x14ac:dyDescent="0.2">
      <c r="A119" s="52" t="s">
        <v>235</v>
      </c>
      <c r="B119" s="53" t="s">
        <v>236</v>
      </c>
      <c r="C119" s="53" t="s">
        <v>50</v>
      </c>
      <c r="D119" s="21" t="s">
        <v>237</v>
      </c>
      <c r="E119" s="27">
        <f>F119+I119</f>
        <v>293707260</v>
      </c>
      <c r="F119" s="1">
        <f>F121+F122</f>
        <v>293707260</v>
      </c>
      <c r="G119" s="1">
        <f>G121+G122</f>
        <v>0</v>
      </c>
      <c r="H119" s="1">
        <f>H121+H122</f>
        <v>0</v>
      </c>
      <c r="I119" s="91">
        <f>I121+I122</f>
        <v>0</v>
      </c>
      <c r="J119" s="27">
        <f t="shared" si="29"/>
        <v>0</v>
      </c>
      <c r="K119" s="1"/>
      <c r="L119" s="1"/>
      <c r="M119" s="4"/>
      <c r="N119" s="4"/>
      <c r="O119" s="18"/>
      <c r="P119" s="47">
        <f t="shared" si="16"/>
        <v>293707260</v>
      </c>
    </row>
    <row r="120" spans="1:16" s="13" customFormat="1" ht="12.75" x14ac:dyDescent="0.2">
      <c r="A120" s="52"/>
      <c r="B120" s="53"/>
      <c r="C120" s="53"/>
      <c r="D120" s="24" t="s">
        <v>238</v>
      </c>
      <c r="E120" s="27"/>
      <c r="F120" s="1"/>
      <c r="G120" s="1"/>
      <c r="H120" s="1"/>
      <c r="I120" s="91"/>
      <c r="J120" s="27">
        <f t="shared" si="29"/>
        <v>0</v>
      </c>
      <c r="K120" s="1"/>
      <c r="L120" s="1"/>
      <c r="M120" s="4"/>
      <c r="N120" s="4"/>
      <c r="O120" s="18"/>
      <c r="P120" s="47">
        <f t="shared" si="16"/>
        <v>0</v>
      </c>
    </row>
    <row r="121" spans="1:16" s="13" customFormat="1" ht="12.75" x14ac:dyDescent="0.2">
      <c r="A121" s="52"/>
      <c r="B121" s="53"/>
      <c r="C121" s="53"/>
      <c r="D121" s="24" t="s">
        <v>239</v>
      </c>
      <c r="E121" s="27">
        <f t="shared" si="28"/>
        <v>293424100</v>
      </c>
      <c r="F121" s="1">
        <v>293424100</v>
      </c>
      <c r="G121" s="1"/>
      <c r="H121" s="1"/>
      <c r="I121" s="91"/>
      <c r="J121" s="27">
        <f t="shared" si="29"/>
        <v>0</v>
      </c>
      <c r="K121" s="1"/>
      <c r="L121" s="1"/>
      <c r="M121" s="4"/>
      <c r="N121" s="4"/>
      <c r="O121" s="18"/>
      <c r="P121" s="47">
        <f t="shared" si="16"/>
        <v>293424100</v>
      </c>
    </row>
    <row r="122" spans="1:16" s="13" customFormat="1" ht="12.75" x14ac:dyDescent="0.2">
      <c r="A122" s="52"/>
      <c r="B122" s="53"/>
      <c r="C122" s="53"/>
      <c r="D122" s="24" t="s">
        <v>204</v>
      </c>
      <c r="E122" s="27">
        <f t="shared" si="28"/>
        <v>283160</v>
      </c>
      <c r="F122" s="1">
        <f>67160+216000</f>
        <v>283160</v>
      </c>
      <c r="G122" s="1"/>
      <c r="H122" s="1"/>
      <c r="I122" s="91"/>
      <c r="J122" s="27">
        <f t="shared" si="29"/>
        <v>0</v>
      </c>
      <c r="K122" s="1"/>
      <c r="L122" s="1"/>
      <c r="M122" s="4"/>
      <c r="N122" s="4"/>
      <c r="O122" s="18"/>
      <c r="P122" s="47">
        <f t="shared" si="16"/>
        <v>283160</v>
      </c>
    </row>
    <row r="123" spans="1:16" s="13" customFormat="1" ht="48" x14ac:dyDescent="0.2">
      <c r="A123" s="52" t="s">
        <v>129</v>
      </c>
      <c r="B123" s="53">
        <v>3104</v>
      </c>
      <c r="C123" s="53" t="s">
        <v>49</v>
      </c>
      <c r="D123" s="21" t="s">
        <v>8</v>
      </c>
      <c r="E123" s="27">
        <f t="shared" si="28"/>
        <v>17856300</v>
      </c>
      <c r="F123" s="1">
        <f>17856300</f>
        <v>17856300</v>
      </c>
      <c r="G123" s="1">
        <v>12500000</v>
      </c>
      <c r="H123" s="1">
        <v>692300</v>
      </c>
      <c r="I123" s="91"/>
      <c r="J123" s="27">
        <f t="shared" si="29"/>
        <v>0</v>
      </c>
      <c r="K123" s="1"/>
      <c r="L123" s="1"/>
      <c r="M123" s="4"/>
      <c r="N123" s="4"/>
      <c r="O123" s="18"/>
      <c r="P123" s="47">
        <f t="shared" si="16"/>
        <v>17856300</v>
      </c>
    </row>
    <row r="124" spans="1:16" s="13" customFormat="1" ht="24" x14ac:dyDescent="0.2">
      <c r="A124" s="52" t="s">
        <v>130</v>
      </c>
      <c r="B124" s="53" t="s">
        <v>104</v>
      </c>
      <c r="C124" s="53" t="s">
        <v>35</v>
      </c>
      <c r="D124" s="21" t="s">
        <v>384</v>
      </c>
      <c r="E124" s="27">
        <f t="shared" si="28"/>
        <v>6571800</v>
      </c>
      <c r="F124" s="1">
        <v>6571800</v>
      </c>
      <c r="G124" s="1">
        <v>4405000</v>
      </c>
      <c r="H124" s="1">
        <v>197000</v>
      </c>
      <c r="I124" s="91"/>
      <c r="J124" s="27">
        <f>L124+O124</f>
        <v>0</v>
      </c>
      <c r="K124" s="1"/>
      <c r="L124" s="1"/>
      <c r="M124" s="4"/>
      <c r="N124" s="4"/>
      <c r="O124" s="18"/>
      <c r="P124" s="47">
        <f t="shared" si="16"/>
        <v>6571800</v>
      </c>
    </row>
    <row r="125" spans="1:16" s="13" customFormat="1" ht="12.75" x14ac:dyDescent="0.2">
      <c r="A125" s="52"/>
      <c r="B125" s="53"/>
      <c r="C125" s="53"/>
      <c r="D125" s="21" t="s">
        <v>337</v>
      </c>
      <c r="E125" s="27"/>
      <c r="F125" s="1"/>
      <c r="G125" s="1"/>
      <c r="H125" s="1"/>
      <c r="I125" s="91"/>
      <c r="J125" s="27"/>
      <c r="K125" s="1"/>
      <c r="L125" s="1"/>
      <c r="M125" s="4"/>
      <c r="N125" s="4"/>
      <c r="O125" s="18"/>
      <c r="P125" s="47"/>
    </row>
    <row r="126" spans="1:16" s="13" customFormat="1" ht="24" x14ac:dyDescent="0.2">
      <c r="A126" s="52"/>
      <c r="B126" s="53"/>
      <c r="C126" s="53"/>
      <c r="D126" s="24" t="s">
        <v>419</v>
      </c>
      <c r="E126" s="27">
        <f t="shared" si="28"/>
        <v>760000</v>
      </c>
      <c r="F126" s="1">
        <v>760000</v>
      </c>
      <c r="G126" s="1">
        <v>105000</v>
      </c>
      <c r="H126" s="1"/>
      <c r="I126" s="91"/>
      <c r="J126" s="27">
        <f t="shared" si="29"/>
        <v>0</v>
      </c>
      <c r="K126" s="1"/>
      <c r="L126" s="1"/>
      <c r="M126" s="4"/>
      <c r="N126" s="4"/>
      <c r="O126" s="18"/>
      <c r="P126" s="47">
        <f t="shared" si="16"/>
        <v>760000</v>
      </c>
    </row>
    <row r="127" spans="1:16" s="13" customFormat="1" ht="84" x14ac:dyDescent="0.2">
      <c r="A127" s="52" t="s">
        <v>257</v>
      </c>
      <c r="B127" s="53" t="s">
        <v>253</v>
      </c>
      <c r="C127" s="53" t="s">
        <v>25</v>
      </c>
      <c r="D127" s="21" t="s">
        <v>254</v>
      </c>
      <c r="E127" s="27">
        <f t="shared" si="28"/>
        <v>0</v>
      </c>
      <c r="F127" s="1"/>
      <c r="G127" s="1"/>
      <c r="H127" s="1"/>
      <c r="I127" s="91"/>
      <c r="J127" s="27">
        <f t="shared" si="29"/>
        <v>1000000</v>
      </c>
      <c r="K127" s="1"/>
      <c r="L127" s="1">
        <v>1000000</v>
      </c>
      <c r="M127" s="4"/>
      <c r="N127" s="4"/>
      <c r="O127" s="18"/>
      <c r="P127" s="47">
        <f t="shared" si="16"/>
        <v>1000000</v>
      </c>
    </row>
    <row r="128" spans="1:16" s="36" customFormat="1" ht="25.5" x14ac:dyDescent="0.2">
      <c r="A128" s="16" t="s">
        <v>113</v>
      </c>
      <c r="B128" s="2"/>
      <c r="C128" s="2"/>
      <c r="D128" s="57" t="s">
        <v>301</v>
      </c>
      <c r="E128" s="29">
        <f>E130+E133+E131</f>
        <v>5901500</v>
      </c>
      <c r="F128" s="3">
        <f t="shared" ref="F128:I128" si="32">F130+F133+F131</f>
        <v>5901500</v>
      </c>
      <c r="G128" s="3">
        <f t="shared" si="32"/>
        <v>4050000</v>
      </c>
      <c r="H128" s="3">
        <f t="shared" si="32"/>
        <v>112500</v>
      </c>
      <c r="I128" s="90">
        <f t="shared" si="32"/>
        <v>0</v>
      </c>
      <c r="J128" s="29">
        <f>L128+O128</f>
        <v>1100000</v>
      </c>
      <c r="K128" s="3">
        <f>SUM(K130:K133)</f>
        <v>0</v>
      </c>
      <c r="L128" s="3">
        <f>SUM(L130:L133)</f>
        <v>1100000</v>
      </c>
      <c r="M128" s="9">
        <f t="shared" ref="M128:N128" si="33">SUM(M130:M133)</f>
        <v>0</v>
      </c>
      <c r="N128" s="9">
        <f t="shared" si="33"/>
        <v>0</v>
      </c>
      <c r="O128" s="17">
        <f>SUM(O130:O133)</f>
        <v>0</v>
      </c>
      <c r="P128" s="99">
        <f>E128+J128</f>
        <v>7001500</v>
      </c>
    </row>
    <row r="129" spans="1:18" s="36" customFormat="1" ht="25.5" x14ac:dyDescent="0.2">
      <c r="A129" s="16" t="s">
        <v>143</v>
      </c>
      <c r="B129" s="2"/>
      <c r="C129" s="2"/>
      <c r="D129" s="57" t="s">
        <v>301</v>
      </c>
      <c r="E129" s="29"/>
      <c r="F129" s="3"/>
      <c r="G129" s="10"/>
      <c r="H129" s="10"/>
      <c r="I129" s="94"/>
      <c r="J129" s="28"/>
      <c r="K129" s="4"/>
      <c r="L129" s="9"/>
      <c r="M129" s="9"/>
      <c r="N129" s="9"/>
      <c r="O129" s="17"/>
      <c r="P129" s="47">
        <f t="shared" si="16"/>
        <v>0</v>
      </c>
    </row>
    <row r="130" spans="1:18" s="13" customFormat="1" ht="36" x14ac:dyDescent="0.2">
      <c r="A130" s="52" t="s">
        <v>144</v>
      </c>
      <c r="B130" s="53" t="s">
        <v>61</v>
      </c>
      <c r="C130" s="53" t="s">
        <v>22</v>
      </c>
      <c r="D130" s="21" t="s">
        <v>422</v>
      </c>
      <c r="E130" s="27">
        <f>F130+I130</f>
        <v>4650000</v>
      </c>
      <c r="F130" s="1">
        <v>4650000</v>
      </c>
      <c r="G130" s="1">
        <v>3500000</v>
      </c>
      <c r="H130" s="1">
        <v>55000</v>
      </c>
      <c r="I130" s="95"/>
      <c r="J130" s="28">
        <f t="shared" si="29"/>
        <v>0</v>
      </c>
      <c r="K130" s="4"/>
      <c r="L130" s="4"/>
      <c r="M130" s="4"/>
      <c r="N130" s="4"/>
      <c r="O130" s="18"/>
      <c r="P130" s="47">
        <f t="shared" si="16"/>
        <v>4650000</v>
      </c>
    </row>
    <row r="131" spans="1:18" s="13" customFormat="1" ht="29.25" customHeight="1" x14ac:dyDescent="0.2">
      <c r="A131" s="52" t="s">
        <v>417</v>
      </c>
      <c r="B131" s="53" t="s">
        <v>231</v>
      </c>
      <c r="C131" s="53" t="s">
        <v>50</v>
      </c>
      <c r="D131" s="21" t="s">
        <v>483</v>
      </c>
      <c r="E131" s="27">
        <f>F131+I131</f>
        <v>1251500</v>
      </c>
      <c r="F131" s="1">
        <v>1251500</v>
      </c>
      <c r="G131" s="1">
        <v>550000</v>
      </c>
      <c r="H131" s="1">
        <v>57500</v>
      </c>
      <c r="I131" s="95"/>
      <c r="J131" s="28">
        <f>L131+O131</f>
        <v>0</v>
      </c>
      <c r="K131" s="4"/>
      <c r="L131" s="4">
        <v>0</v>
      </c>
      <c r="M131" s="4">
        <v>0</v>
      </c>
      <c r="N131" s="4">
        <v>0</v>
      </c>
      <c r="O131" s="18"/>
      <c r="P131" s="47">
        <f t="shared" si="16"/>
        <v>1251500</v>
      </c>
      <c r="R131" s="63"/>
    </row>
    <row r="132" spans="1:18" s="13" customFormat="1" ht="20.25" customHeight="1" x14ac:dyDescent="0.2">
      <c r="A132" s="52"/>
      <c r="B132" s="53"/>
      <c r="C132" s="53"/>
      <c r="D132" s="21" t="s">
        <v>482</v>
      </c>
      <c r="E132" s="27">
        <f>F132+I132</f>
        <v>1251500</v>
      </c>
      <c r="F132" s="1">
        <v>1251500</v>
      </c>
      <c r="G132" s="1">
        <v>550000</v>
      </c>
      <c r="H132" s="1">
        <v>57500</v>
      </c>
      <c r="I132" s="95"/>
      <c r="J132" s="28"/>
      <c r="K132" s="4"/>
      <c r="L132" s="4"/>
      <c r="M132" s="4"/>
      <c r="N132" s="4"/>
      <c r="O132" s="18"/>
      <c r="P132" s="47">
        <f t="shared" si="16"/>
        <v>1251500</v>
      </c>
      <c r="R132" s="63"/>
    </row>
    <row r="133" spans="1:18" s="13" customFormat="1" ht="84" x14ac:dyDescent="0.2">
      <c r="A133" s="52" t="s">
        <v>258</v>
      </c>
      <c r="B133" s="53" t="s">
        <v>253</v>
      </c>
      <c r="C133" s="53" t="s">
        <v>25</v>
      </c>
      <c r="D133" s="21" t="s">
        <v>254</v>
      </c>
      <c r="E133" s="19">
        <f>F133+I133</f>
        <v>0</v>
      </c>
      <c r="F133" s="6"/>
      <c r="G133" s="6"/>
      <c r="H133" s="6"/>
      <c r="I133" s="95"/>
      <c r="J133" s="27">
        <f>L133+O133</f>
        <v>1100000</v>
      </c>
      <c r="K133" s="1"/>
      <c r="L133" s="1">
        <v>1100000</v>
      </c>
      <c r="M133" s="1"/>
      <c r="N133" s="4"/>
      <c r="O133" s="18"/>
      <c r="P133" s="47">
        <f t="shared" si="16"/>
        <v>1100000</v>
      </c>
    </row>
    <row r="134" spans="1:18" s="36" customFormat="1" ht="25.5" x14ac:dyDescent="0.2">
      <c r="A134" s="16" t="s">
        <v>114</v>
      </c>
      <c r="B134" s="2"/>
      <c r="C134" s="2"/>
      <c r="D134" s="57" t="s">
        <v>298</v>
      </c>
      <c r="E134" s="29">
        <f>E136+E137+E138+E140+E141+E142+E143+E146+E139</f>
        <v>154098000</v>
      </c>
      <c r="F134" s="3">
        <f>F136+F137+F138+F140+F141+F142+F143+F146+F139</f>
        <v>154098000</v>
      </c>
      <c r="G134" s="3">
        <f t="shared" ref="G134:I134" si="34">G136+G137+G138+G140+G141+G142+G143+G146+G139</f>
        <v>100900000</v>
      </c>
      <c r="H134" s="3">
        <f t="shared" si="34"/>
        <v>10203000</v>
      </c>
      <c r="I134" s="90">
        <f t="shared" si="34"/>
        <v>0</v>
      </c>
      <c r="J134" s="29">
        <f>SUM(J136:J146)</f>
        <v>4965000</v>
      </c>
      <c r="K134" s="3">
        <f t="shared" ref="K134:O134" si="35">SUM(K136:K146)</f>
        <v>0</v>
      </c>
      <c r="L134" s="3">
        <f>SUM(L136:L146)</f>
        <v>4765000</v>
      </c>
      <c r="M134" s="3">
        <f t="shared" si="35"/>
        <v>2715300</v>
      </c>
      <c r="N134" s="3">
        <f t="shared" si="35"/>
        <v>147000</v>
      </c>
      <c r="O134" s="14">
        <f t="shared" si="35"/>
        <v>200000</v>
      </c>
      <c r="P134" s="99">
        <f t="shared" si="16"/>
        <v>159063000</v>
      </c>
      <c r="Q134" s="63"/>
    </row>
    <row r="135" spans="1:18" s="36" customFormat="1" ht="25.5" x14ac:dyDescent="0.2">
      <c r="A135" s="16" t="s">
        <v>145</v>
      </c>
      <c r="B135" s="2"/>
      <c r="C135" s="2"/>
      <c r="D135" s="57" t="s">
        <v>298</v>
      </c>
      <c r="E135" s="29"/>
      <c r="F135" s="3"/>
      <c r="G135" s="3"/>
      <c r="H135" s="3"/>
      <c r="I135" s="94"/>
      <c r="J135" s="27"/>
      <c r="K135" s="1"/>
      <c r="L135" s="3"/>
      <c r="M135" s="3"/>
      <c r="N135" s="3"/>
      <c r="O135" s="14"/>
      <c r="P135" s="99">
        <f t="shared" ref="P135:P174" si="36">E135+J135</f>
        <v>0</v>
      </c>
    </row>
    <row r="136" spans="1:18" s="13" customFormat="1" ht="24" x14ac:dyDescent="0.2">
      <c r="A136" s="52" t="s">
        <v>146</v>
      </c>
      <c r="B136" s="53" t="s">
        <v>61</v>
      </c>
      <c r="C136" s="53" t="s">
        <v>22</v>
      </c>
      <c r="D136" s="21" t="s">
        <v>396</v>
      </c>
      <c r="E136" s="27">
        <f>F136+I136</f>
        <v>3582000</v>
      </c>
      <c r="F136" s="1">
        <v>3582000</v>
      </c>
      <c r="G136" s="1">
        <v>2500000</v>
      </c>
      <c r="H136" s="1">
        <v>237000</v>
      </c>
      <c r="I136" s="95"/>
      <c r="J136" s="27">
        <f>L136+O136</f>
        <v>0</v>
      </c>
      <c r="K136" s="1"/>
      <c r="L136" s="1"/>
      <c r="M136" s="1"/>
      <c r="N136" s="1"/>
      <c r="O136" s="15"/>
      <c r="P136" s="47">
        <f t="shared" si="36"/>
        <v>3582000</v>
      </c>
      <c r="Q136" s="35"/>
    </row>
    <row r="137" spans="1:18" s="13" customFormat="1" ht="12" x14ac:dyDescent="0.2">
      <c r="A137" s="52" t="s">
        <v>352</v>
      </c>
      <c r="B137" s="53" t="s">
        <v>353</v>
      </c>
      <c r="C137" s="53" t="s">
        <v>32</v>
      </c>
      <c r="D137" s="21" t="s">
        <v>416</v>
      </c>
      <c r="E137" s="27">
        <f>F137+I137</f>
        <v>82370000</v>
      </c>
      <c r="F137" s="1">
        <v>82370000</v>
      </c>
      <c r="G137" s="1">
        <v>64000000</v>
      </c>
      <c r="H137" s="1">
        <v>3350000</v>
      </c>
      <c r="I137" s="95"/>
      <c r="J137" s="27">
        <f>L137+O137</f>
        <v>3600000</v>
      </c>
      <c r="K137" s="1"/>
      <c r="L137" s="1">
        <v>3600000</v>
      </c>
      <c r="M137" s="1">
        <v>2685300</v>
      </c>
      <c r="N137" s="1">
        <v>144000</v>
      </c>
      <c r="O137" s="15"/>
      <c r="P137" s="47">
        <f t="shared" si="36"/>
        <v>85970000</v>
      </c>
      <c r="Q137" s="62"/>
    </row>
    <row r="138" spans="1:18" s="13" customFormat="1" ht="12" x14ac:dyDescent="0.2">
      <c r="A138" s="52" t="s">
        <v>147</v>
      </c>
      <c r="B138" s="53" t="s">
        <v>71</v>
      </c>
      <c r="C138" s="53" t="s">
        <v>51</v>
      </c>
      <c r="D138" s="21" t="s">
        <v>72</v>
      </c>
      <c r="E138" s="27">
        <f t="shared" ref="E138:E148" si="37">F138+I138</f>
        <v>3200000</v>
      </c>
      <c r="F138" s="1">
        <v>3200000</v>
      </c>
      <c r="G138" s="1"/>
      <c r="H138" s="1"/>
      <c r="I138" s="95"/>
      <c r="J138" s="27">
        <f>L138+O138</f>
        <v>0</v>
      </c>
      <c r="K138" s="1"/>
      <c r="L138" s="1"/>
      <c r="M138" s="1"/>
      <c r="N138" s="1"/>
      <c r="O138" s="15"/>
      <c r="P138" s="47">
        <f t="shared" si="36"/>
        <v>3200000</v>
      </c>
      <c r="Q138" s="71"/>
    </row>
    <row r="139" spans="1:18" s="13" customFormat="1" ht="36" x14ac:dyDescent="0.2">
      <c r="A139" s="52" t="s">
        <v>286</v>
      </c>
      <c r="B139" s="53" t="s">
        <v>287</v>
      </c>
      <c r="C139" s="53" t="s">
        <v>288</v>
      </c>
      <c r="D139" s="21" t="s">
        <v>289</v>
      </c>
      <c r="E139" s="27">
        <f t="shared" si="37"/>
        <v>8500000</v>
      </c>
      <c r="F139" s="1">
        <v>8500000</v>
      </c>
      <c r="G139" s="1"/>
      <c r="H139" s="1"/>
      <c r="I139" s="95"/>
      <c r="J139" s="27">
        <f>L139+O139</f>
        <v>0</v>
      </c>
      <c r="K139" s="1"/>
      <c r="L139" s="1"/>
      <c r="M139" s="1"/>
      <c r="N139" s="1"/>
      <c r="O139" s="15"/>
      <c r="P139" s="47">
        <f t="shared" si="36"/>
        <v>8500000</v>
      </c>
    </row>
    <row r="140" spans="1:18" s="13" customFormat="1" ht="12" x14ac:dyDescent="0.2">
      <c r="A140" s="52" t="s">
        <v>148</v>
      </c>
      <c r="B140" s="53" t="s">
        <v>73</v>
      </c>
      <c r="C140" s="53" t="s">
        <v>42</v>
      </c>
      <c r="D140" s="21" t="s">
        <v>74</v>
      </c>
      <c r="E140" s="27">
        <f t="shared" si="37"/>
        <v>18746000</v>
      </c>
      <c r="F140" s="1">
        <v>18746000</v>
      </c>
      <c r="G140" s="1">
        <v>12600000</v>
      </c>
      <c r="H140" s="1">
        <v>2112000</v>
      </c>
      <c r="I140" s="95"/>
      <c r="J140" s="27">
        <f t="shared" si="29"/>
        <v>10000</v>
      </c>
      <c r="K140" s="1"/>
      <c r="L140" s="1">
        <v>10000</v>
      </c>
      <c r="M140" s="1"/>
      <c r="N140" s="1"/>
      <c r="O140" s="15"/>
      <c r="P140" s="47">
        <f t="shared" si="36"/>
        <v>18756000</v>
      </c>
    </row>
    <row r="141" spans="1:18" s="13" customFormat="1" ht="24" x14ac:dyDescent="0.2">
      <c r="A141" s="52" t="s">
        <v>149</v>
      </c>
      <c r="B141" s="53" t="s">
        <v>41</v>
      </c>
      <c r="C141" s="53" t="s">
        <v>43</v>
      </c>
      <c r="D141" s="21" t="s">
        <v>75</v>
      </c>
      <c r="E141" s="27">
        <f t="shared" si="37"/>
        <v>28600000</v>
      </c>
      <c r="F141" s="1">
        <v>28600000</v>
      </c>
      <c r="G141" s="1">
        <v>19000000</v>
      </c>
      <c r="H141" s="1">
        <v>4323000</v>
      </c>
      <c r="I141" s="95"/>
      <c r="J141" s="27">
        <f t="shared" si="29"/>
        <v>55000</v>
      </c>
      <c r="K141" s="1"/>
      <c r="L141" s="1">
        <v>55000</v>
      </c>
      <c r="M141" s="1">
        <v>30000</v>
      </c>
      <c r="N141" s="1">
        <v>3000</v>
      </c>
      <c r="O141" s="15"/>
      <c r="P141" s="47">
        <f t="shared" si="36"/>
        <v>28655000</v>
      </c>
    </row>
    <row r="142" spans="1:18" s="13" customFormat="1" ht="24" x14ac:dyDescent="0.2">
      <c r="A142" s="52" t="s">
        <v>247</v>
      </c>
      <c r="B142" s="53" t="s">
        <v>246</v>
      </c>
      <c r="C142" s="53" t="s">
        <v>44</v>
      </c>
      <c r="D142" s="21" t="s">
        <v>248</v>
      </c>
      <c r="E142" s="27">
        <f t="shared" si="37"/>
        <v>4100000</v>
      </c>
      <c r="F142" s="1">
        <v>4100000</v>
      </c>
      <c r="G142" s="1">
        <v>2800000</v>
      </c>
      <c r="H142" s="1">
        <v>181000</v>
      </c>
      <c r="I142" s="95"/>
      <c r="J142" s="27">
        <f t="shared" si="29"/>
        <v>0</v>
      </c>
      <c r="K142" s="1"/>
      <c r="L142" s="1"/>
      <c r="M142" s="1"/>
      <c r="N142" s="1"/>
      <c r="O142" s="15"/>
      <c r="P142" s="47">
        <f t="shared" si="36"/>
        <v>4100000</v>
      </c>
    </row>
    <row r="143" spans="1:18" s="13" customFormat="1" ht="12" x14ac:dyDescent="0.2">
      <c r="A143" s="52" t="s">
        <v>249</v>
      </c>
      <c r="B143" s="53" t="s">
        <v>250</v>
      </c>
      <c r="C143" s="53" t="s">
        <v>44</v>
      </c>
      <c r="D143" s="21" t="s">
        <v>251</v>
      </c>
      <c r="E143" s="27">
        <f t="shared" si="37"/>
        <v>5000000</v>
      </c>
      <c r="F143" s="1">
        <v>5000000</v>
      </c>
      <c r="G143" s="7"/>
      <c r="H143" s="7"/>
      <c r="I143" s="95"/>
      <c r="J143" s="27">
        <f>L143+O143</f>
        <v>0</v>
      </c>
      <c r="K143" s="1"/>
      <c r="L143" s="1"/>
      <c r="M143" s="1"/>
      <c r="N143" s="1"/>
      <c r="O143" s="15"/>
      <c r="P143" s="47">
        <f t="shared" si="36"/>
        <v>5000000</v>
      </c>
    </row>
    <row r="144" spans="1:18" s="13" customFormat="1" ht="12" hidden="1" x14ac:dyDescent="0.2">
      <c r="A144" s="52"/>
      <c r="B144" s="53"/>
      <c r="C144" s="53"/>
      <c r="D144" s="44" t="s">
        <v>185</v>
      </c>
      <c r="E144" s="27"/>
      <c r="F144" s="1"/>
      <c r="G144" s="7"/>
      <c r="H144" s="7"/>
      <c r="I144" s="95"/>
      <c r="J144" s="27"/>
      <c r="K144" s="1"/>
      <c r="L144" s="1"/>
      <c r="M144" s="1"/>
      <c r="N144" s="1"/>
      <c r="O144" s="15"/>
      <c r="P144" s="47">
        <f t="shared" si="36"/>
        <v>0</v>
      </c>
    </row>
    <row r="145" spans="1:17" s="13" customFormat="1" ht="24" hidden="1" x14ac:dyDescent="0.2">
      <c r="A145" s="52"/>
      <c r="B145" s="53"/>
      <c r="C145" s="53"/>
      <c r="D145" s="44" t="s">
        <v>293</v>
      </c>
      <c r="E145" s="27">
        <f t="shared" si="37"/>
        <v>0</v>
      </c>
      <c r="F145" s="1"/>
      <c r="G145" s="7"/>
      <c r="H145" s="7"/>
      <c r="I145" s="95"/>
      <c r="J145" s="27"/>
      <c r="K145" s="1"/>
      <c r="L145" s="1"/>
      <c r="M145" s="1"/>
      <c r="N145" s="1"/>
      <c r="O145" s="15"/>
      <c r="P145" s="47">
        <f t="shared" si="36"/>
        <v>0</v>
      </c>
    </row>
    <row r="146" spans="1:17" s="13" customFormat="1" ht="84" x14ac:dyDescent="0.2">
      <c r="A146" s="52" t="s">
        <v>252</v>
      </c>
      <c r="B146" s="53" t="s">
        <v>253</v>
      </c>
      <c r="C146" s="53" t="s">
        <v>25</v>
      </c>
      <c r="D146" s="21" t="s">
        <v>254</v>
      </c>
      <c r="E146" s="30">
        <f t="shared" si="37"/>
        <v>0</v>
      </c>
      <c r="F146" s="8"/>
      <c r="G146" s="7"/>
      <c r="H146" s="7"/>
      <c r="I146" s="95"/>
      <c r="J146" s="27">
        <f>L146+O146</f>
        <v>1300000</v>
      </c>
      <c r="K146" s="1"/>
      <c r="L146" s="1">
        <v>1100000</v>
      </c>
      <c r="M146" s="1"/>
      <c r="N146" s="1"/>
      <c r="O146" s="15">
        <v>200000</v>
      </c>
      <c r="P146" s="47">
        <f>E146+J146</f>
        <v>1300000</v>
      </c>
    </row>
    <row r="147" spans="1:17" s="36" customFormat="1" ht="25.5" x14ac:dyDescent="0.2">
      <c r="A147" s="72">
        <v>1100000</v>
      </c>
      <c r="B147" s="2"/>
      <c r="C147" s="2"/>
      <c r="D147" s="57" t="s">
        <v>300</v>
      </c>
      <c r="E147" s="29">
        <f t="shared" si="37"/>
        <v>59546000</v>
      </c>
      <c r="F147" s="3">
        <f>F149+F150+F154+F155+F156+F157+F159+F160+F158+F153+F151</f>
        <v>59546000</v>
      </c>
      <c r="G147" s="3">
        <f t="shared" ref="G147:P147" si="38">G149+G150+G154+G155+G156+G157+G159+G160+G158+G153+G151</f>
        <v>5450000</v>
      </c>
      <c r="H147" s="3">
        <f t="shared" si="38"/>
        <v>290000</v>
      </c>
      <c r="I147" s="90">
        <f t="shared" si="38"/>
        <v>0</v>
      </c>
      <c r="J147" s="29">
        <f t="shared" si="38"/>
        <v>0</v>
      </c>
      <c r="K147" s="3">
        <f t="shared" si="38"/>
        <v>0</v>
      </c>
      <c r="L147" s="3">
        <f t="shared" si="38"/>
        <v>0</v>
      </c>
      <c r="M147" s="3">
        <f t="shared" si="38"/>
        <v>0</v>
      </c>
      <c r="N147" s="3">
        <f t="shared" si="38"/>
        <v>0</v>
      </c>
      <c r="O147" s="14">
        <f t="shared" si="38"/>
        <v>0</v>
      </c>
      <c r="P147" s="99">
        <f t="shared" si="38"/>
        <v>59546000</v>
      </c>
      <c r="Q147" s="63"/>
    </row>
    <row r="148" spans="1:17" s="36" customFormat="1" ht="25.5" x14ac:dyDescent="0.2">
      <c r="A148" s="72">
        <v>1110000</v>
      </c>
      <c r="B148" s="2"/>
      <c r="C148" s="2"/>
      <c r="D148" s="57" t="s">
        <v>300</v>
      </c>
      <c r="E148" s="27">
        <f t="shared" si="37"/>
        <v>0</v>
      </c>
      <c r="F148" s="3"/>
      <c r="G148" s="3"/>
      <c r="H148" s="3"/>
      <c r="I148" s="90"/>
      <c r="J148" s="27"/>
      <c r="K148" s="1"/>
      <c r="L148" s="3"/>
      <c r="M148" s="3"/>
      <c r="N148" s="3"/>
      <c r="O148" s="14"/>
      <c r="P148" s="99">
        <f t="shared" si="36"/>
        <v>0</v>
      </c>
    </row>
    <row r="149" spans="1:17" s="13" customFormat="1" ht="36" x14ac:dyDescent="0.2">
      <c r="A149" s="19">
        <v>1110160</v>
      </c>
      <c r="B149" s="53" t="s">
        <v>61</v>
      </c>
      <c r="C149" s="53" t="s">
        <v>22</v>
      </c>
      <c r="D149" s="21" t="s">
        <v>422</v>
      </c>
      <c r="E149" s="27">
        <f>F149+I149</f>
        <v>3033000</v>
      </c>
      <c r="F149" s="1">
        <v>3033000</v>
      </c>
      <c r="G149" s="1">
        <v>2300000</v>
      </c>
      <c r="H149" s="1">
        <v>102000</v>
      </c>
      <c r="I149" s="91"/>
      <c r="J149" s="27">
        <f t="shared" ref="J149:J160" si="39">L149+O149</f>
        <v>0</v>
      </c>
      <c r="K149" s="1"/>
      <c r="L149" s="1"/>
      <c r="M149" s="1"/>
      <c r="N149" s="1"/>
      <c r="O149" s="15"/>
      <c r="P149" s="47">
        <f t="shared" si="36"/>
        <v>3033000</v>
      </c>
    </row>
    <row r="150" spans="1:17" s="13" customFormat="1" ht="36" x14ac:dyDescent="0.2">
      <c r="A150" s="19">
        <v>1113131</v>
      </c>
      <c r="B150" s="53" t="s">
        <v>62</v>
      </c>
      <c r="C150" s="53" t="s">
        <v>35</v>
      </c>
      <c r="D150" s="25" t="s">
        <v>63</v>
      </c>
      <c r="E150" s="27">
        <f t="shared" ref="E150:E159" si="40">F150</f>
        <v>3810000</v>
      </c>
      <c r="F150" s="1">
        <f>3500000+310000</f>
        <v>3810000</v>
      </c>
      <c r="G150" s="1"/>
      <c r="H150" s="1"/>
      <c r="I150" s="96"/>
      <c r="J150" s="28">
        <f t="shared" si="39"/>
        <v>0</v>
      </c>
      <c r="K150" s="4"/>
      <c r="L150" s="4"/>
      <c r="M150" s="4"/>
      <c r="N150" s="4"/>
      <c r="O150" s="18"/>
      <c r="P150" s="102">
        <f t="shared" si="36"/>
        <v>3810000</v>
      </c>
    </row>
    <row r="151" spans="1:17" s="13" customFormat="1" ht="18.75" customHeight="1" x14ac:dyDescent="0.2">
      <c r="A151" s="19">
        <v>1113133</v>
      </c>
      <c r="B151" s="53" t="s">
        <v>453</v>
      </c>
      <c r="C151" s="53" t="s">
        <v>50</v>
      </c>
      <c r="D151" s="25" t="s">
        <v>481</v>
      </c>
      <c r="E151" s="27">
        <f t="shared" si="40"/>
        <v>1530000</v>
      </c>
      <c r="F151" s="1">
        <v>1530000</v>
      </c>
      <c r="G151" s="1">
        <v>850000</v>
      </c>
      <c r="H151" s="1">
        <v>93000</v>
      </c>
      <c r="I151" s="96"/>
      <c r="J151" s="28"/>
      <c r="K151" s="4"/>
      <c r="L151" s="4"/>
      <c r="M151" s="4"/>
      <c r="N151" s="4"/>
      <c r="O151" s="18"/>
      <c r="P151" s="102">
        <f t="shared" si="36"/>
        <v>1530000</v>
      </c>
    </row>
    <row r="152" spans="1:17" s="13" customFormat="1" ht="16.5" customHeight="1" x14ac:dyDescent="0.2">
      <c r="A152" s="19"/>
      <c r="B152" s="53"/>
      <c r="C152" s="53"/>
      <c r="D152" s="25" t="s">
        <v>456</v>
      </c>
      <c r="E152" s="27">
        <f t="shared" si="40"/>
        <v>1530000</v>
      </c>
      <c r="F152" s="1">
        <v>1530000</v>
      </c>
      <c r="G152" s="1">
        <v>850000</v>
      </c>
      <c r="H152" s="1">
        <v>93000</v>
      </c>
      <c r="I152" s="96"/>
      <c r="J152" s="28"/>
      <c r="K152" s="4"/>
      <c r="L152" s="4"/>
      <c r="M152" s="4"/>
      <c r="N152" s="4"/>
      <c r="O152" s="18"/>
      <c r="P152" s="102">
        <f t="shared" si="36"/>
        <v>1530000</v>
      </c>
    </row>
    <row r="153" spans="1:17" s="13" customFormat="1" ht="48" x14ac:dyDescent="0.2">
      <c r="A153" s="19">
        <v>1113140</v>
      </c>
      <c r="B153" s="53" t="s">
        <v>87</v>
      </c>
      <c r="C153" s="53" t="s">
        <v>35</v>
      </c>
      <c r="D153" s="67" t="s">
        <v>88</v>
      </c>
      <c r="E153" s="27">
        <f t="shared" si="40"/>
        <v>1500000</v>
      </c>
      <c r="F153" s="1">
        <v>1500000</v>
      </c>
      <c r="G153" s="1"/>
      <c r="H153" s="1"/>
      <c r="I153" s="96"/>
      <c r="J153" s="28"/>
      <c r="K153" s="4"/>
      <c r="L153" s="4"/>
      <c r="M153" s="4"/>
      <c r="N153" s="4"/>
      <c r="O153" s="18">
        <v>0</v>
      </c>
      <c r="P153" s="102">
        <f t="shared" si="36"/>
        <v>1500000</v>
      </c>
    </row>
    <row r="154" spans="1:17" s="13" customFormat="1" ht="24" x14ac:dyDescent="0.2">
      <c r="A154" s="19">
        <v>1115011</v>
      </c>
      <c r="B154" s="53" t="s">
        <v>38</v>
      </c>
      <c r="C154" s="53" t="s">
        <v>36</v>
      </c>
      <c r="D154" s="21" t="s">
        <v>37</v>
      </c>
      <c r="E154" s="27">
        <f t="shared" si="40"/>
        <v>2275000</v>
      </c>
      <c r="F154" s="1">
        <v>2275000</v>
      </c>
      <c r="G154" s="1"/>
      <c r="H154" s="1"/>
      <c r="I154" s="91"/>
      <c r="J154" s="27">
        <f t="shared" si="39"/>
        <v>0</v>
      </c>
      <c r="K154" s="1"/>
      <c r="L154" s="1"/>
      <c r="M154" s="1"/>
      <c r="N154" s="1"/>
      <c r="O154" s="15"/>
      <c r="P154" s="47">
        <f t="shared" si="36"/>
        <v>2275000</v>
      </c>
      <c r="Q154" s="35"/>
    </row>
    <row r="155" spans="1:17" s="13" customFormat="1" ht="24" x14ac:dyDescent="0.2">
      <c r="A155" s="19">
        <v>1115012</v>
      </c>
      <c r="B155" s="53" t="s">
        <v>60</v>
      </c>
      <c r="C155" s="53" t="s">
        <v>36</v>
      </c>
      <c r="D155" s="21" t="s">
        <v>59</v>
      </c>
      <c r="E155" s="27">
        <f t="shared" si="40"/>
        <v>980000</v>
      </c>
      <c r="F155" s="1">
        <v>980000</v>
      </c>
      <c r="G155" s="1"/>
      <c r="H155" s="1"/>
      <c r="I155" s="91"/>
      <c r="J155" s="27">
        <f t="shared" si="39"/>
        <v>0</v>
      </c>
      <c r="K155" s="1"/>
      <c r="L155" s="1"/>
      <c r="M155" s="1"/>
      <c r="N155" s="1"/>
      <c r="O155" s="15"/>
      <c r="P155" s="47">
        <f t="shared" si="36"/>
        <v>980000</v>
      </c>
    </row>
    <row r="156" spans="1:17" s="13" customFormat="1" ht="24" x14ac:dyDescent="0.2">
      <c r="A156" s="19">
        <v>1115021</v>
      </c>
      <c r="B156" s="53" t="s">
        <v>64</v>
      </c>
      <c r="C156" s="53" t="s">
        <v>36</v>
      </c>
      <c r="D156" s="21" t="s">
        <v>244</v>
      </c>
      <c r="E156" s="27">
        <f t="shared" si="40"/>
        <v>1600000</v>
      </c>
      <c r="F156" s="1">
        <v>1600000</v>
      </c>
      <c r="G156" s="1">
        <v>1200000</v>
      </c>
      <c r="H156" s="1">
        <v>74000</v>
      </c>
      <c r="I156" s="91"/>
      <c r="J156" s="27">
        <f t="shared" si="39"/>
        <v>0</v>
      </c>
      <c r="K156" s="1"/>
      <c r="L156" s="1"/>
      <c r="M156" s="1"/>
      <c r="N156" s="1"/>
      <c r="O156" s="15"/>
      <c r="P156" s="47">
        <f t="shared" si="36"/>
        <v>1600000</v>
      </c>
    </row>
    <row r="157" spans="1:17" s="13" customFormat="1" ht="24" x14ac:dyDescent="0.2">
      <c r="A157" s="19">
        <v>1115022</v>
      </c>
      <c r="B157" s="53" t="s">
        <v>65</v>
      </c>
      <c r="C157" s="53" t="s">
        <v>226</v>
      </c>
      <c r="D157" s="21" t="s">
        <v>245</v>
      </c>
      <c r="E157" s="27">
        <f t="shared" si="40"/>
        <v>155000</v>
      </c>
      <c r="F157" s="1">
        <v>155000</v>
      </c>
      <c r="G157" s="1"/>
      <c r="H157" s="1"/>
      <c r="I157" s="91"/>
      <c r="J157" s="27">
        <f t="shared" si="39"/>
        <v>0</v>
      </c>
      <c r="K157" s="1"/>
      <c r="L157" s="1"/>
      <c r="M157" s="1"/>
      <c r="N157" s="1"/>
      <c r="O157" s="15"/>
      <c r="P157" s="47">
        <f t="shared" si="36"/>
        <v>155000</v>
      </c>
    </row>
    <row r="158" spans="1:17" s="13" customFormat="1" ht="24" x14ac:dyDescent="0.2">
      <c r="A158" s="19">
        <v>1115041</v>
      </c>
      <c r="B158" s="53" t="s">
        <v>225</v>
      </c>
      <c r="C158" s="53" t="s">
        <v>36</v>
      </c>
      <c r="D158" s="21" t="s">
        <v>224</v>
      </c>
      <c r="E158" s="27">
        <f t="shared" si="40"/>
        <v>13000000</v>
      </c>
      <c r="F158" s="1">
        <v>13000000</v>
      </c>
      <c r="G158" s="1"/>
      <c r="H158" s="1"/>
      <c r="I158" s="91"/>
      <c r="J158" s="27">
        <f t="shared" si="39"/>
        <v>0</v>
      </c>
      <c r="K158" s="1"/>
      <c r="L158" s="1"/>
      <c r="M158" s="1"/>
      <c r="N158" s="1"/>
      <c r="O158" s="15"/>
      <c r="P158" s="47">
        <f t="shared" si="36"/>
        <v>13000000</v>
      </c>
    </row>
    <row r="159" spans="1:17" s="13" customFormat="1" ht="48" x14ac:dyDescent="0.2">
      <c r="A159" s="19">
        <v>1115061</v>
      </c>
      <c r="B159" s="53" t="s">
        <v>67</v>
      </c>
      <c r="C159" s="53" t="s">
        <v>36</v>
      </c>
      <c r="D159" s="21" t="s">
        <v>68</v>
      </c>
      <c r="E159" s="27">
        <f t="shared" si="40"/>
        <v>1663000</v>
      </c>
      <c r="F159" s="1">
        <v>1663000</v>
      </c>
      <c r="G159" s="1">
        <v>1100000</v>
      </c>
      <c r="H159" s="1">
        <v>21000</v>
      </c>
      <c r="I159" s="91"/>
      <c r="J159" s="27">
        <f t="shared" si="39"/>
        <v>0</v>
      </c>
      <c r="K159" s="1"/>
      <c r="L159" s="1"/>
      <c r="M159" s="1"/>
      <c r="N159" s="1"/>
      <c r="O159" s="15"/>
      <c r="P159" s="47">
        <f t="shared" si="36"/>
        <v>1663000</v>
      </c>
    </row>
    <row r="160" spans="1:17" s="13" customFormat="1" ht="36" x14ac:dyDescent="0.2">
      <c r="A160" s="19">
        <v>1115062</v>
      </c>
      <c r="B160" s="53" t="s">
        <v>69</v>
      </c>
      <c r="C160" s="53" t="s">
        <v>36</v>
      </c>
      <c r="D160" s="21" t="s">
        <v>70</v>
      </c>
      <c r="E160" s="27">
        <f>F160</f>
        <v>30000000</v>
      </c>
      <c r="F160" s="1">
        <v>30000000</v>
      </c>
      <c r="G160" s="1"/>
      <c r="H160" s="1"/>
      <c r="I160" s="91"/>
      <c r="J160" s="27">
        <f t="shared" si="39"/>
        <v>0</v>
      </c>
      <c r="K160" s="1"/>
      <c r="L160" s="1"/>
      <c r="M160" s="1"/>
      <c r="N160" s="1"/>
      <c r="O160" s="15"/>
      <c r="P160" s="47">
        <f t="shared" si="36"/>
        <v>30000000</v>
      </c>
    </row>
    <row r="161" spans="1:17" s="36" customFormat="1" ht="38.25" x14ac:dyDescent="0.2">
      <c r="A161" s="16" t="s">
        <v>119</v>
      </c>
      <c r="B161" s="2"/>
      <c r="C161" s="2"/>
      <c r="D161" s="57" t="s">
        <v>319</v>
      </c>
      <c r="E161" s="29">
        <f>F161+I161</f>
        <v>234601500</v>
      </c>
      <c r="F161" s="3">
        <f>SUM(F163:F172)</f>
        <v>234601500</v>
      </c>
      <c r="G161" s="3">
        <f>SUM(G163:G172)</f>
        <v>12283000</v>
      </c>
      <c r="H161" s="3">
        <f>SUM(H163:H172)</f>
        <v>16591500</v>
      </c>
      <c r="I161" s="90">
        <f>SUM(I163:I172)</f>
        <v>0</v>
      </c>
      <c r="J161" s="29">
        <f>SUM(J163:J168)+J172+J171</f>
        <v>65230000</v>
      </c>
      <c r="K161" s="3">
        <f t="shared" ref="K161:L161" si="41">SUM(K163:K168)+K172+K171</f>
        <v>65000000</v>
      </c>
      <c r="L161" s="3">
        <f t="shared" si="41"/>
        <v>230000</v>
      </c>
      <c r="M161" s="3">
        <f t="shared" ref="M161:O161" si="42">SUM(M163:M168)+M172</f>
        <v>0</v>
      </c>
      <c r="N161" s="3">
        <f t="shared" si="42"/>
        <v>0</v>
      </c>
      <c r="O161" s="14">
        <f t="shared" si="42"/>
        <v>65000000</v>
      </c>
      <c r="P161" s="99">
        <f>E161+J161</f>
        <v>299831500</v>
      </c>
    </row>
    <row r="162" spans="1:17" s="36" customFormat="1" ht="38.25" x14ac:dyDescent="0.2">
      <c r="A162" s="16" t="s">
        <v>120</v>
      </c>
      <c r="B162" s="2"/>
      <c r="C162" s="2"/>
      <c r="D162" s="57" t="s">
        <v>319</v>
      </c>
      <c r="E162" s="27">
        <f t="shared" ref="E162" si="43">F162+I162</f>
        <v>0</v>
      </c>
      <c r="F162" s="3"/>
      <c r="G162" s="3"/>
      <c r="H162" s="3"/>
      <c r="I162" s="90"/>
      <c r="J162" s="27"/>
      <c r="K162" s="1"/>
      <c r="L162" s="3"/>
      <c r="M162" s="3"/>
      <c r="N162" s="3"/>
      <c r="O162" s="14"/>
      <c r="P162" s="99">
        <f t="shared" si="36"/>
        <v>0</v>
      </c>
    </row>
    <row r="163" spans="1:17" s="13" customFormat="1" ht="36" x14ac:dyDescent="0.2">
      <c r="A163" s="52" t="s">
        <v>121</v>
      </c>
      <c r="B163" s="53" t="s">
        <v>61</v>
      </c>
      <c r="C163" s="53" t="s">
        <v>22</v>
      </c>
      <c r="D163" s="21" t="s">
        <v>422</v>
      </c>
      <c r="E163" s="27">
        <f>F163+I163</f>
        <v>10626500</v>
      </c>
      <c r="F163" s="1">
        <v>10626500</v>
      </c>
      <c r="G163" s="1">
        <v>8000000</v>
      </c>
      <c r="H163" s="1">
        <v>406500</v>
      </c>
      <c r="I163" s="91"/>
      <c r="J163" s="27">
        <f>L163+O163</f>
        <v>0</v>
      </c>
      <c r="K163" s="1"/>
      <c r="L163" s="1"/>
      <c r="M163" s="1"/>
      <c r="N163" s="1"/>
      <c r="O163" s="15"/>
      <c r="P163" s="47">
        <f t="shared" si="36"/>
        <v>10626500</v>
      </c>
    </row>
    <row r="164" spans="1:17" s="13" customFormat="1" ht="12" x14ac:dyDescent="0.2">
      <c r="A164" s="52" t="s">
        <v>211</v>
      </c>
      <c r="B164" s="53" t="s">
        <v>14</v>
      </c>
      <c r="C164" s="53" t="s">
        <v>15</v>
      </c>
      <c r="D164" s="21" t="s">
        <v>311</v>
      </c>
      <c r="E164" s="27">
        <f>F164+I164</f>
        <v>5875000</v>
      </c>
      <c r="F164" s="1">
        <v>5875000</v>
      </c>
      <c r="G164" s="1">
        <v>4283000</v>
      </c>
      <c r="H164" s="1">
        <f>90000+15000+50000+30000</f>
        <v>185000</v>
      </c>
      <c r="I164" s="91"/>
      <c r="J164" s="27">
        <f>L164+O164</f>
        <v>0</v>
      </c>
      <c r="K164" s="1"/>
      <c r="L164" s="1"/>
      <c r="M164" s="1"/>
      <c r="N164" s="1"/>
      <c r="O164" s="15"/>
      <c r="P164" s="47">
        <f t="shared" si="36"/>
        <v>5875000</v>
      </c>
    </row>
    <row r="165" spans="1:17" s="13" customFormat="1" ht="24" x14ac:dyDescent="0.2">
      <c r="A165" s="52" t="s">
        <v>411</v>
      </c>
      <c r="B165" s="53" t="s">
        <v>218</v>
      </c>
      <c r="C165" s="53" t="s">
        <v>24</v>
      </c>
      <c r="D165" s="21" t="s">
        <v>219</v>
      </c>
      <c r="E165" s="27">
        <f>F165+I165</f>
        <v>5600000</v>
      </c>
      <c r="F165" s="1">
        <v>5600000</v>
      </c>
      <c r="G165" s="1"/>
      <c r="H165" s="1"/>
      <c r="I165" s="91"/>
      <c r="J165" s="27"/>
      <c r="K165" s="1"/>
      <c r="L165" s="1"/>
      <c r="M165" s="1"/>
      <c r="N165" s="1"/>
      <c r="O165" s="15"/>
      <c r="P165" s="47">
        <f t="shared" si="36"/>
        <v>5600000</v>
      </c>
      <c r="Q165" s="35"/>
    </row>
    <row r="166" spans="1:17" s="13" customFormat="1" ht="24" x14ac:dyDescent="0.2">
      <c r="A166" s="52" t="s">
        <v>305</v>
      </c>
      <c r="B166" s="53" t="s">
        <v>306</v>
      </c>
      <c r="C166" s="53" t="s">
        <v>24</v>
      </c>
      <c r="D166" s="21" t="s">
        <v>307</v>
      </c>
      <c r="E166" s="27">
        <f t="shared" ref="E166:E172" si="44">F166+I166</f>
        <v>100000</v>
      </c>
      <c r="F166" s="1">
        <v>100000</v>
      </c>
      <c r="G166" s="1"/>
      <c r="H166" s="1"/>
      <c r="I166" s="91"/>
      <c r="J166" s="27">
        <f t="shared" si="29"/>
        <v>0</v>
      </c>
      <c r="K166" s="1"/>
      <c r="L166" s="1"/>
      <c r="M166" s="1"/>
      <c r="N166" s="1"/>
      <c r="O166" s="15"/>
      <c r="P166" s="47">
        <f t="shared" si="36"/>
        <v>100000</v>
      </c>
    </row>
    <row r="167" spans="1:17" s="13" customFormat="1" ht="12" x14ac:dyDescent="0.2">
      <c r="A167" s="52" t="s">
        <v>122</v>
      </c>
      <c r="B167" s="53" t="s">
        <v>94</v>
      </c>
      <c r="C167" s="53" t="s">
        <v>24</v>
      </c>
      <c r="D167" s="21" t="s">
        <v>95</v>
      </c>
      <c r="E167" s="27">
        <f>F167+I167</f>
        <v>212400000</v>
      </c>
      <c r="F167" s="1">
        <v>212400000</v>
      </c>
      <c r="G167" s="1"/>
      <c r="H167" s="1">
        <v>16000000</v>
      </c>
      <c r="I167" s="91"/>
      <c r="J167" s="27">
        <f t="shared" si="29"/>
        <v>0</v>
      </c>
      <c r="K167" s="1"/>
      <c r="L167" s="1"/>
      <c r="M167" s="1"/>
      <c r="N167" s="1"/>
      <c r="O167" s="15"/>
      <c r="P167" s="47">
        <f t="shared" si="36"/>
        <v>212400000</v>
      </c>
      <c r="Q167" s="35"/>
    </row>
    <row r="168" spans="1:17" s="13" customFormat="1" ht="24" x14ac:dyDescent="0.2">
      <c r="A168" s="52" t="s">
        <v>123</v>
      </c>
      <c r="B168" s="53" t="s">
        <v>79</v>
      </c>
      <c r="C168" s="53" t="s">
        <v>25</v>
      </c>
      <c r="D168" s="21" t="s">
        <v>12</v>
      </c>
      <c r="E168" s="27">
        <f t="shared" si="44"/>
        <v>0</v>
      </c>
      <c r="F168" s="1"/>
      <c r="G168" s="1"/>
      <c r="H168" s="1"/>
      <c r="I168" s="91"/>
      <c r="J168" s="27">
        <f>L168+O168</f>
        <v>65000000</v>
      </c>
      <c r="K168" s="1">
        <f>SUM(K169:K170)</f>
        <v>65000000</v>
      </c>
      <c r="L168" s="1">
        <f t="shared" ref="L168:O168" si="45">SUM(L169:L170)</f>
        <v>0</v>
      </c>
      <c r="M168" s="1">
        <f t="shared" si="45"/>
        <v>0</v>
      </c>
      <c r="N168" s="1">
        <f t="shared" si="45"/>
        <v>0</v>
      </c>
      <c r="O168" s="15">
        <f t="shared" si="45"/>
        <v>65000000</v>
      </c>
      <c r="P168" s="47">
        <f>E168+J168</f>
        <v>65000000</v>
      </c>
    </row>
    <row r="169" spans="1:17" s="13" customFormat="1" ht="12" x14ac:dyDescent="0.2">
      <c r="A169" s="52"/>
      <c r="B169" s="53"/>
      <c r="C169" s="53"/>
      <c r="D169" s="21" t="s">
        <v>457</v>
      </c>
      <c r="E169" s="27"/>
      <c r="F169" s="1"/>
      <c r="G169" s="1"/>
      <c r="H169" s="1"/>
      <c r="I169" s="91"/>
      <c r="J169" s="27"/>
      <c r="K169" s="1"/>
      <c r="L169" s="1"/>
      <c r="M169" s="1"/>
      <c r="N169" s="1"/>
      <c r="O169" s="15"/>
      <c r="P169" s="47">
        <f t="shared" si="36"/>
        <v>0</v>
      </c>
    </row>
    <row r="170" spans="1:17" s="13" customFormat="1" ht="12" x14ac:dyDescent="0.2">
      <c r="A170" s="52"/>
      <c r="B170" s="53"/>
      <c r="C170" s="53"/>
      <c r="D170" s="21" t="s">
        <v>458</v>
      </c>
      <c r="E170" s="27"/>
      <c r="F170" s="1"/>
      <c r="G170" s="1"/>
      <c r="H170" s="1"/>
      <c r="I170" s="91"/>
      <c r="J170" s="27">
        <f>L170+O170</f>
        <v>65000000</v>
      </c>
      <c r="K170" s="1">
        <v>65000000</v>
      </c>
      <c r="L170" s="1"/>
      <c r="M170" s="1"/>
      <c r="N170" s="1"/>
      <c r="O170" s="15">
        <v>65000000</v>
      </c>
      <c r="P170" s="47">
        <f t="shared" si="36"/>
        <v>65000000</v>
      </c>
    </row>
    <row r="171" spans="1:17" s="13" customFormat="1" ht="84" x14ac:dyDescent="0.2">
      <c r="A171" s="52" t="s">
        <v>466</v>
      </c>
      <c r="B171" s="53" t="s">
        <v>253</v>
      </c>
      <c r="C171" s="53" t="s">
        <v>25</v>
      </c>
      <c r="D171" s="21" t="s">
        <v>254</v>
      </c>
      <c r="E171" s="27"/>
      <c r="F171" s="1"/>
      <c r="G171" s="1"/>
      <c r="H171" s="1"/>
      <c r="I171" s="91"/>
      <c r="J171" s="27">
        <f>L171+O171</f>
        <v>100000</v>
      </c>
      <c r="K171" s="1"/>
      <c r="L171" s="1">
        <v>100000</v>
      </c>
      <c r="M171" s="1"/>
      <c r="N171" s="1"/>
      <c r="O171" s="15"/>
      <c r="P171" s="47">
        <f t="shared" si="36"/>
        <v>100000</v>
      </c>
    </row>
    <row r="172" spans="1:17" s="13" customFormat="1" ht="24" x14ac:dyDescent="0.2">
      <c r="A172" s="52" t="s">
        <v>280</v>
      </c>
      <c r="B172" s="53" t="s">
        <v>96</v>
      </c>
      <c r="C172" s="53" t="s">
        <v>17</v>
      </c>
      <c r="D172" s="21" t="s">
        <v>9</v>
      </c>
      <c r="E172" s="27">
        <f t="shared" si="44"/>
        <v>0</v>
      </c>
      <c r="F172" s="1"/>
      <c r="G172" s="1"/>
      <c r="H172" s="1"/>
      <c r="I172" s="91"/>
      <c r="J172" s="27">
        <f t="shared" si="29"/>
        <v>130000</v>
      </c>
      <c r="K172" s="1"/>
      <c r="L172" s="1">
        <v>130000</v>
      </c>
      <c r="M172" s="1"/>
      <c r="N172" s="1"/>
      <c r="O172" s="15"/>
      <c r="P172" s="47">
        <f t="shared" si="36"/>
        <v>130000</v>
      </c>
    </row>
    <row r="173" spans="1:17" s="36" customFormat="1" ht="25.5" x14ac:dyDescent="0.2">
      <c r="A173" s="16" t="s">
        <v>315</v>
      </c>
      <c r="B173" s="2"/>
      <c r="C173" s="2"/>
      <c r="D173" s="57" t="s">
        <v>317</v>
      </c>
      <c r="E173" s="29">
        <f>SUM(E175:E179)</f>
        <v>80352000</v>
      </c>
      <c r="F173" s="3">
        <f>SUM(F175:F179)</f>
        <v>80352000</v>
      </c>
      <c r="G173" s="3">
        <f>SUM(G175:G179)</f>
        <v>8200000</v>
      </c>
      <c r="H173" s="3">
        <f>SUM(H175:H179)</f>
        <v>168000</v>
      </c>
      <c r="I173" s="90">
        <f>I175+I178</f>
        <v>0</v>
      </c>
      <c r="J173" s="29">
        <f>SUM(J174:J179)</f>
        <v>30000000</v>
      </c>
      <c r="K173" s="3">
        <f t="shared" ref="K173:O173" si="46">SUM(K174:K179)</f>
        <v>30000000</v>
      </c>
      <c r="L173" s="3">
        <f t="shared" si="46"/>
        <v>0</v>
      </c>
      <c r="M173" s="3">
        <f t="shared" si="46"/>
        <v>0</v>
      </c>
      <c r="N173" s="3">
        <f t="shared" si="46"/>
        <v>0</v>
      </c>
      <c r="O173" s="14">
        <f t="shared" si="46"/>
        <v>30000000</v>
      </c>
      <c r="P173" s="99">
        <f>E173+J173</f>
        <v>110352000</v>
      </c>
    </row>
    <row r="174" spans="1:17" s="36" customFormat="1" ht="25.5" x14ac:dyDescent="0.2">
      <c r="A174" s="16" t="s">
        <v>316</v>
      </c>
      <c r="B174" s="2"/>
      <c r="C174" s="2"/>
      <c r="D174" s="57" t="s">
        <v>317</v>
      </c>
      <c r="E174" s="29"/>
      <c r="F174" s="3"/>
      <c r="G174" s="3"/>
      <c r="H174" s="3"/>
      <c r="I174" s="90"/>
      <c r="J174" s="27"/>
      <c r="K174" s="1"/>
      <c r="L174" s="3"/>
      <c r="M174" s="3"/>
      <c r="N174" s="3"/>
      <c r="O174" s="14"/>
      <c r="P174" s="99">
        <f t="shared" si="36"/>
        <v>0</v>
      </c>
    </row>
    <row r="175" spans="1:17" s="13" customFormat="1" ht="36" x14ac:dyDescent="0.2">
      <c r="A175" s="52" t="s">
        <v>318</v>
      </c>
      <c r="B175" s="53" t="s">
        <v>61</v>
      </c>
      <c r="C175" s="53" t="s">
        <v>22</v>
      </c>
      <c r="D175" s="21" t="s">
        <v>422</v>
      </c>
      <c r="E175" s="27">
        <f>F175+I175</f>
        <v>6202000</v>
      </c>
      <c r="F175" s="1">
        <v>6202000</v>
      </c>
      <c r="G175" s="1">
        <v>4700000</v>
      </c>
      <c r="H175" s="1">
        <v>168000</v>
      </c>
      <c r="I175" s="91"/>
      <c r="J175" s="27">
        <f t="shared" ref="J175" si="47">L175+O175</f>
        <v>0</v>
      </c>
      <c r="K175" s="1"/>
      <c r="L175" s="1"/>
      <c r="M175" s="1"/>
      <c r="N175" s="1"/>
      <c r="O175" s="15"/>
      <c r="P175" s="47">
        <f>E175+J175</f>
        <v>6202000</v>
      </c>
    </row>
    <row r="176" spans="1:17" s="13" customFormat="1" ht="12" x14ac:dyDescent="0.2">
      <c r="A176" s="52" t="s">
        <v>343</v>
      </c>
      <c r="B176" s="53" t="s">
        <v>14</v>
      </c>
      <c r="C176" s="53" t="s">
        <v>15</v>
      </c>
      <c r="D176" s="21" t="s">
        <v>311</v>
      </c>
      <c r="E176" s="27">
        <f>F176+I176</f>
        <v>4550000</v>
      </c>
      <c r="F176" s="1">
        <v>4550000</v>
      </c>
      <c r="G176" s="1">
        <v>3500000</v>
      </c>
      <c r="H176" s="1"/>
      <c r="I176" s="91"/>
      <c r="J176" s="27"/>
      <c r="K176" s="1"/>
      <c r="L176" s="1"/>
      <c r="M176" s="1"/>
      <c r="N176" s="1"/>
      <c r="O176" s="15"/>
      <c r="P176" s="47">
        <f t="shared" ref="P176:P237" si="48">E176+J176</f>
        <v>4550000</v>
      </c>
    </row>
    <row r="177" spans="1:16" s="13" customFormat="1" ht="24" x14ac:dyDescent="0.2">
      <c r="A177" s="52" t="s">
        <v>424</v>
      </c>
      <c r="B177" s="53" t="s">
        <v>92</v>
      </c>
      <c r="C177" s="53" t="s">
        <v>24</v>
      </c>
      <c r="D177" s="21" t="s">
        <v>93</v>
      </c>
      <c r="E177" s="27">
        <f>F177+I177</f>
        <v>8500000</v>
      </c>
      <c r="F177" s="1">
        <v>8500000</v>
      </c>
      <c r="G177" s="1"/>
      <c r="H177" s="1"/>
      <c r="I177" s="91"/>
      <c r="J177" s="27"/>
      <c r="K177" s="1"/>
      <c r="L177" s="1"/>
      <c r="M177" s="1"/>
      <c r="N177" s="1"/>
      <c r="O177" s="15"/>
      <c r="P177" s="47">
        <f t="shared" si="48"/>
        <v>8500000</v>
      </c>
    </row>
    <row r="178" spans="1:16" s="13" customFormat="1" ht="12" x14ac:dyDescent="0.2">
      <c r="A178" s="52" t="s">
        <v>339</v>
      </c>
      <c r="B178" s="53" t="s">
        <v>94</v>
      </c>
      <c r="C178" s="53" t="s">
        <v>24</v>
      </c>
      <c r="D178" s="21" t="s">
        <v>95</v>
      </c>
      <c r="E178" s="27">
        <f>F178+I178</f>
        <v>61100000</v>
      </c>
      <c r="F178" s="1">
        <v>61100000</v>
      </c>
      <c r="G178" s="1"/>
      <c r="H178" s="1"/>
      <c r="I178" s="91"/>
      <c r="J178" s="27"/>
      <c r="K178" s="1"/>
      <c r="L178" s="1"/>
      <c r="M178" s="1"/>
      <c r="N178" s="1"/>
      <c r="O178" s="15"/>
      <c r="P178" s="47">
        <f t="shared" si="48"/>
        <v>61100000</v>
      </c>
    </row>
    <row r="179" spans="1:16" s="13" customFormat="1" ht="24" x14ac:dyDescent="0.2">
      <c r="A179" s="52" t="s">
        <v>340</v>
      </c>
      <c r="B179" s="53" t="s">
        <v>79</v>
      </c>
      <c r="C179" s="53" t="s">
        <v>25</v>
      </c>
      <c r="D179" s="21" t="s">
        <v>54</v>
      </c>
      <c r="E179" s="27"/>
      <c r="F179" s="1"/>
      <c r="G179" s="1"/>
      <c r="H179" s="1"/>
      <c r="I179" s="91"/>
      <c r="J179" s="27">
        <f>L179+O179</f>
        <v>30000000</v>
      </c>
      <c r="K179" s="1">
        <f>SUM(K180:K181)</f>
        <v>30000000</v>
      </c>
      <c r="L179" s="1">
        <f t="shared" ref="L179" si="49">SUM(L180:L181)</f>
        <v>0</v>
      </c>
      <c r="M179" s="1">
        <f t="shared" ref="M179" si="50">SUM(M180:M181)</f>
        <v>0</v>
      </c>
      <c r="N179" s="1">
        <f t="shared" ref="N179" si="51">SUM(N180:N181)</f>
        <v>0</v>
      </c>
      <c r="O179" s="15">
        <f t="shared" ref="O179" si="52">SUM(O180:O181)</f>
        <v>30000000</v>
      </c>
      <c r="P179" s="47">
        <f>E179+J179</f>
        <v>30000000</v>
      </c>
    </row>
    <row r="180" spans="1:16" s="13" customFormat="1" ht="12" x14ac:dyDescent="0.2">
      <c r="A180" s="52"/>
      <c r="B180" s="53"/>
      <c r="C180" s="53"/>
      <c r="D180" s="21" t="s">
        <v>457</v>
      </c>
      <c r="E180" s="27"/>
      <c r="F180" s="1"/>
      <c r="G180" s="1"/>
      <c r="H180" s="1"/>
      <c r="I180" s="91"/>
      <c r="J180" s="27"/>
      <c r="K180" s="1"/>
      <c r="L180" s="1"/>
      <c r="M180" s="1"/>
      <c r="N180" s="1"/>
      <c r="O180" s="15"/>
      <c r="P180" s="47">
        <f t="shared" si="48"/>
        <v>0</v>
      </c>
    </row>
    <row r="181" spans="1:16" s="13" customFormat="1" ht="12" x14ac:dyDescent="0.2">
      <c r="A181" s="52"/>
      <c r="B181" s="53"/>
      <c r="C181" s="53"/>
      <c r="D181" s="21" t="s">
        <v>459</v>
      </c>
      <c r="E181" s="27"/>
      <c r="F181" s="1"/>
      <c r="G181" s="1"/>
      <c r="H181" s="1"/>
      <c r="I181" s="91"/>
      <c r="J181" s="27">
        <f>L181+O181</f>
        <v>30000000</v>
      </c>
      <c r="K181" s="1">
        <v>30000000</v>
      </c>
      <c r="L181" s="1"/>
      <c r="M181" s="1"/>
      <c r="N181" s="1"/>
      <c r="O181" s="15">
        <v>30000000</v>
      </c>
      <c r="P181" s="47">
        <f t="shared" si="48"/>
        <v>30000000</v>
      </c>
    </row>
    <row r="182" spans="1:16" s="36" customFormat="1" ht="25.5" x14ac:dyDescent="0.2">
      <c r="A182" s="16" t="s">
        <v>207</v>
      </c>
      <c r="B182" s="2"/>
      <c r="C182" s="2"/>
      <c r="D182" s="57" t="s">
        <v>348</v>
      </c>
      <c r="E182" s="29">
        <f>SUM(E183:E189)</f>
        <v>43208000</v>
      </c>
      <c r="F182" s="3">
        <f>SUM(F183:F189)</f>
        <v>43208000</v>
      </c>
      <c r="G182" s="3">
        <f>SUM(G183:G189)</f>
        <v>6000000</v>
      </c>
      <c r="H182" s="3">
        <f>SUM(H183:H189)</f>
        <v>678000</v>
      </c>
      <c r="I182" s="90">
        <f>I184+I185+I256</f>
        <v>0</v>
      </c>
      <c r="J182" s="29">
        <f t="shared" ref="J182:O182" si="53">SUM(J184:J189)</f>
        <v>315800000</v>
      </c>
      <c r="K182" s="3">
        <f t="shared" si="53"/>
        <v>315000000</v>
      </c>
      <c r="L182" s="3">
        <f t="shared" si="53"/>
        <v>800000</v>
      </c>
      <c r="M182" s="3">
        <f t="shared" si="53"/>
        <v>500000</v>
      </c>
      <c r="N182" s="3">
        <f t="shared" si="53"/>
        <v>0</v>
      </c>
      <c r="O182" s="14">
        <f t="shared" si="53"/>
        <v>315000000</v>
      </c>
      <c r="P182" s="99">
        <f t="shared" si="48"/>
        <v>359008000</v>
      </c>
    </row>
    <row r="183" spans="1:16" s="36" customFormat="1" ht="25.5" x14ac:dyDescent="0.2">
      <c r="A183" s="16" t="s">
        <v>208</v>
      </c>
      <c r="B183" s="2"/>
      <c r="C183" s="2"/>
      <c r="D183" s="57" t="s">
        <v>348</v>
      </c>
      <c r="E183" s="29"/>
      <c r="F183" s="3"/>
      <c r="G183" s="3"/>
      <c r="H183" s="3"/>
      <c r="I183" s="90"/>
      <c r="J183" s="27"/>
      <c r="K183" s="1"/>
      <c r="L183" s="3"/>
      <c r="M183" s="3"/>
      <c r="N183" s="3"/>
      <c r="O183" s="14"/>
      <c r="P183" s="99">
        <f t="shared" si="48"/>
        <v>0</v>
      </c>
    </row>
    <row r="184" spans="1:16" s="13" customFormat="1" ht="36" x14ac:dyDescent="0.2">
      <c r="A184" s="52" t="s">
        <v>209</v>
      </c>
      <c r="B184" s="53" t="s">
        <v>61</v>
      </c>
      <c r="C184" s="53" t="s">
        <v>22</v>
      </c>
      <c r="D184" s="21" t="s">
        <v>422</v>
      </c>
      <c r="E184" s="27">
        <f>F184+I184</f>
        <v>3298000</v>
      </c>
      <c r="F184" s="1">
        <v>3298000</v>
      </c>
      <c r="G184" s="1">
        <v>1900000</v>
      </c>
      <c r="H184" s="1">
        <v>678000</v>
      </c>
      <c r="I184" s="91"/>
      <c r="J184" s="27">
        <f t="shared" ref="J184:J262" si="54">L184+O184</f>
        <v>0</v>
      </c>
      <c r="K184" s="1"/>
      <c r="L184" s="1"/>
      <c r="M184" s="1"/>
      <c r="N184" s="1"/>
      <c r="O184" s="15"/>
      <c r="P184" s="47">
        <f t="shared" si="48"/>
        <v>3298000</v>
      </c>
    </row>
    <row r="185" spans="1:16" s="13" customFormat="1" ht="12" x14ac:dyDescent="0.2">
      <c r="A185" s="20" t="s">
        <v>214</v>
      </c>
      <c r="B185" s="53" t="s">
        <v>14</v>
      </c>
      <c r="C185" s="53" t="s">
        <v>15</v>
      </c>
      <c r="D185" s="21" t="s">
        <v>159</v>
      </c>
      <c r="E185" s="27">
        <f>F185+I185</f>
        <v>5220000</v>
      </c>
      <c r="F185" s="1">
        <v>5220000</v>
      </c>
      <c r="G185" s="1">
        <v>4100000</v>
      </c>
      <c r="H185" s="1"/>
      <c r="I185" s="91"/>
      <c r="J185" s="27">
        <f>L185+O185</f>
        <v>800000</v>
      </c>
      <c r="K185" s="1"/>
      <c r="L185" s="1">
        <v>800000</v>
      </c>
      <c r="M185" s="1">
        <v>500000</v>
      </c>
      <c r="N185" s="1"/>
      <c r="O185" s="15"/>
      <c r="P185" s="47">
        <f t="shared" si="48"/>
        <v>6020000</v>
      </c>
    </row>
    <row r="186" spans="1:16" s="13" customFormat="1" ht="12" x14ac:dyDescent="0.2">
      <c r="A186" s="52" t="s">
        <v>423</v>
      </c>
      <c r="B186" s="53" t="s">
        <v>94</v>
      </c>
      <c r="C186" s="53" t="s">
        <v>24</v>
      </c>
      <c r="D186" s="21" t="s">
        <v>95</v>
      </c>
      <c r="E186" s="27">
        <f>F186+I186</f>
        <v>34690000</v>
      </c>
      <c r="F186" s="1">
        <f>25000000+9690000</f>
        <v>34690000</v>
      </c>
      <c r="G186" s="1"/>
      <c r="H186" s="1"/>
      <c r="I186" s="91"/>
      <c r="J186" s="27"/>
      <c r="K186" s="1"/>
      <c r="L186" s="1"/>
      <c r="M186" s="1"/>
      <c r="N186" s="1"/>
      <c r="O186" s="15"/>
      <c r="P186" s="47">
        <f t="shared" ref="P186" si="55">E186+J186</f>
        <v>34690000</v>
      </c>
    </row>
    <row r="187" spans="1:16" s="13" customFormat="1" ht="24" x14ac:dyDescent="0.2">
      <c r="A187" s="20" t="s">
        <v>221</v>
      </c>
      <c r="B187" s="53" t="s">
        <v>220</v>
      </c>
      <c r="C187" s="53" t="s">
        <v>197</v>
      </c>
      <c r="D187" s="21" t="s">
        <v>450</v>
      </c>
      <c r="E187" s="27">
        <f t="shared" ref="E187:E188" si="56">F187+I187</f>
        <v>0</v>
      </c>
      <c r="F187" s="1"/>
      <c r="G187" s="1"/>
      <c r="H187" s="1"/>
      <c r="I187" s="91"/>
      <c r="J187" s="27">
        <f t="shared" si="54"/>
        <v>240000000</v>
      </c>
      <c r="K187" s="1">
        <v>240000000</v>
      </c>
      <c r="L187" s="1"/>
      <c r="M187" s="1"/>
      <c r="N187" s="1"/>
      <c r="O187" s="15">
        <v>240000000</v>
      </c>
      <c r="P187" s="47">
        <f t="shared" si="48"/>
        <v>240000000</v>
      </c>
    </row>
    <row r="188" spans="1:16" s="13" customFormat="1" ht="12" x14ac:dyDescent="0.2">
      <c r="A188" s="20" t="s">
        <v>222</v>
      </c>
      <c r="B188" s="53" t="s">
        <v>223</v>
      </c>
      <c r="C188" s="53" t="s">
        <v>197</v>
      </c>
      <c r="D188" s="21" t="s">
        <v>451</v>
      </c>
      <c r="E188" s="27">
        <f t="shared" si="56"/>
        <v>0</v>
      </c>
      <c r="F188" s="1"/>
      <c r="G188" s="1"/>
      <c r="H188" s="1"/>
      <c r="I188" s="91"/>
      <c r="J188" s="27">
        <f>L188+O188</f>
        <v>25000000</v>
      </c>
      <c r="K188" s="1">
        <v>25000000</v>
      </c>
      <c r="L188" s="1"/>
      <c r="M188" s="1"/>
      <c r="N188" s="1"/>
      <c r="O188" s="15">
        <v>25000000</v>
      </c>
      <c r="P188" s="47">
        <f t="shared" si="48"/>
        <v>25000000</v>
      </c>
    </row>
    <row r="189" spans="1:16" s="13" customFormat="1" ht="24" x14ac:dyDescent="0.2">
      <c r="A189" s="20" t="s">
        <v>294</v>
      </c>
      <c r="B189" s="53" t="s">
        <v>264</v>
      </c>
      <c r="C189" s="53" t="s">
        <v>25</v>
      </c>
      <c r="D189" s="21" t="s">
        <v>97</v>
      </c>
      <c r="E189" s="27"/>
      <c r="F189" s="1"/>
      <c r="G189" s="1"/>
      <c r="H189" s="1"/>
      <c r="I189" s="91"/>
      <c r="J189" s="27">
        <f t="shared" si="54"/>
        <v>50000000</v>
      </c>
      <c r="K189" s="1">
        <v>50000000</v>
      </c>
      <c r="L189" s="1"/>
      <c r="M189" s="1"/>
      <c r="N189" s="1"/>
      <c r="O189" s="15">
        <v>50000000</v>
      </c>
      <c r="P189" s="47">
        <f t="shared" si="48"/>
        <v>50000000</v>
      </c>
    </row>
    <row r="190" spans="1:16" s="36" customFormat="1" ht="25.5" x14ac:dyDescent="0.2">
      <c r="A190" s="16" t="s">
        <v>198</v>
      </c>
      <c r="B190" s="2"/>
      <c r="C190" s="2"/>
      <c r="D190" s="57" t="s">
        <v>338</v>
      </c>
      <c r="E190" s="29">
        <f>E192+E197+E193</f>
        <v>29543500</v>
      </c>
      <c r="F190" s="3">
        <f>F192+F197+F193+F199</f>
        <v>29543500</v>
      </c>
      <c r="G190" s="3">
        <f t="shared" ref="G190:I190" si="57">G192+G197+G193</f>
        <v>7300000</v>
      </c>
      <c r="H190" s="3">
        <f t="shared" si="57"/>
        <v>242500</v>
      </c>
      <c r="I190" s="90">
        <f t="shared" si="57"/>
        <v>0</v>
      </c>
      <c r="J190" s="29">
        <f t="shared" ref="J190:K190" si="58">J192+J197+J193+J199</f>
        <v>1500000</v>
      </c>
      <c r="K190" s="3">
        <f t="shared" si="58"/>
        <v>0</v>
      </c>
      <c r="L190" s="3">
        <f>L192+L197+L193+L199</f>
        <v>1500000</v>
      </c>
      <c r="M190" s="3">
        <f t="shared" ref="M190" si="59">M192+M197+M193</f>
        <v>0</v>
      </c>
      <c r="N190" s="3"/>
      <c r="O190" s="14"/>
      <c r="P190" s="99">
        <f>E190+J190</f>
        <v>31043500</v>
      </c>
    </row>
    <row r="191" spans="1:16" s="36" customFormat="1" ht="25.5" x14ac:dyDescent="0.2">
      <c r="A191" s="16" t="s">
        <v>199</v>
      </c>
      <c r="B191" s="2"/>
      <c r="C191" s="2"/>
      <c r="D191" s="57" t="s">
        <v>338</v>
      </c>
      <c r="E191" s="29"/>
      <c r="F191" s="3"/>
      <c r="G191" s="3"/>
      <c r="H191" s="3"/>
      <c r="I191" s="90"/>
      <c r="J191" s="27"/>
      <c r="K191" s="1"/>
      <c r="L191" s="3"/>
      <c r="M191" s="3"/>
      <c r="N191" s="3"/>
      <c r="O191" s="14"/>
      <c r="P191" s="99">
        <f t="shared" si="48"/>
        <v>0</v>
      </c>
    </row>
    <row r="192" spans="1:16" s="13" customFormat="1" ht="36" x14ac:dyDescent="0.2">
      <c r="A192" s="52" t="s">
        <v>200</v>
      </c>
      <c r="B192" s="53" t="s">
        <v>61</v>
      </c>
      <c r="C192" s="53" t="s">
        <v>22</v>
      </c>
      <c r="D192" s="21" t="s">
        <v>422</v>
      </c>
      <c r="E192" s="27">
        <f>F192+I192</f>
        <v>9743500</v>
      </c>
      <c r="F192" s="1">
        <v>9743500</v>
      </c>
      <c r="G192" s="1">
        <v>7300000</v>
      </c>
      <c r="H192" s="1">
        <v>242500</v>
      </c>
      <c r="I192" s="91"/>
      <c r="J192" s="27">
        <f t="shared" si="54"/>
        <v>0</v>
      </c>
      <c r="K192" s="1"/>
      <c r="L192" s="1"/>
      <c r="M192" s="1"/>
      <c r="N192" s="1"/>
      <c r="O192" s="15"/>
      <c r="P192" s="47">
        <f t="shared" si="48"/>
        <v>9743500</v>
      </c>
    </row>
    <row r="193" spans="1:16" s="13" customFormat="1" ht="12" x14ac:dyDescent="0.2">
      <c r="A193" s="52" t="s">
        <v>285</v>
      </c>
      <c r="B193" s="53" t="s">
        <v>14</v>
      </c>
      <c r="C193" s="53" t="s">
        <v>15</v>
      </c>
      <c r="D193" s="21" t="s">
        <v>159</v>
      </c>
      <c r="E193" s="27">
        <f>F193+I193</f>
        <v>13800000</v>
      </c>
      <c r="F193" s="1">
        <f>F195+F196</f>
        <v>13800000</v>
      </c>
      <c r="G193" s="1"/>
      <c r="H193" s="1"/>
      <c r="I193" s="91"/>
      <c r="J193" s="27">
        <f>L193+O193</f>
        <v>0</v>
      </c>
      <c r="K193" s="1"/>
      <c r="L193" s="1"/>
      <c r="M193" s="1"/>
      <c r="N193" s="1"/>
      <c r="O193" s="15"/>
      <c r="P193" s="47">
        <f t="shared" si="48"/>
        <v>13800000</v>
      </c>
    </row>
    <row r="194" spans="1:16" s="13" customFormat="1" ht="12" x14ac:dyDescent="0.2">
      <c r="A194" s="52"/>
      <c r="B194" s="53"/>
      <c r="C194" s="53"/>
      <c r="D194" s="21" t="s">
        <v>308</v>
      </c>
      <c r="E194" s="27"/>
      <c r="F194" s="1"/>
      <c r="G194" s="1"/>
      <c r="H194" s="1"/>
      <c r="I194" s="91"/>
      <c r="J194" s="27">
        <f t="shared" ref="J194:J195" si="60">L194+O194</f>
        <v>0</v>
      </c>
      <c r="K194" s="1"/>
      <c r="L194" s="1"/>
      <c r="M194" s="1"/>
      <c r="N194" s="1"/>
      <c r="O194" s="15"/>
      <c r="P194" s="47">
        <f t="shared" si="48"/>
        <v>0</v>
      </c>
    </row>
    <row r="195" spans="1:16" s="13" customFormat="1" ht="24" x14ac:dyDescent="0.2">
      <c r="A195" s="52" t="s">
        <v>285</v>
      </c>
      <c r="B195" s="53" t="s">
        <v>14</v>
      </c>
      <c r="C195" s="53" t="s">
        <v>15</v>
      </c>
      <c r="D195" s="21" t="s">
        <v>309</v>
      </c>
      <c r="E195" s="27">
        <f>F195+I195</f>
        <v>7200000</v>
      </c>
      <c r="F195" s="1">
        <v>7200000</v>
      </c>
      <c r="G195" s="1"/>
      <c r="H195" s="1"/>
      <c r="I195" s="91"/>
      <c r="J195" s="27">
        <f t="shared" si="60"/>
        <v>0</v>
      </c>
      <c r="K195" s="1"/>
      <c r="L195" s="1"/>
      <c r="M195" s="1"/>
      <c r="N195" s="1"/>
      <c r="O195" s="15"/>
      <c r="P195" s="47">
        <f t="shared" si="48"/>
        <v>7200000</v>
      </c>
    </row>
    <row r="196" spans="1:16" s="13" customFormat="1" ht="24" x14ac:dyDescent="0.2">
      <c r="A196" s="52" t="s">
        <v>285</v>
      </c>
      <c r="B196" s="53" t="s">
        <v>14</v>
      </c>
      <c r="C196" s="53" t="s">
        <v>15</v>
      </c>
      <c r="D196" s="46" t="s">
        <v>441</v>
      </c>
      <c r="E196" s="27">
        <f>F196+I196</f>
        <v>6600000</v>
      </c>
      <c r="F196" s="1">
        <v>6600000</v>
      </c>
      <c r="G196" s="1"/>
      <c r="H196" s="1"/>
      <c r="I196" s="91"/>
      <c r="J196" s="27"/>
      <c r="K196" s="1"/>
      <c r="L196" s="1"/>
      <c r="M196" s="1"/>
      <c r="N196" s="1"/>
      <c r="O196" s="15"/>
      <c r="P196" s="47">
        <f t="shared" si="48"/>
        <v>6600000</v>
      </c>
    </row>
    <row r="197" spans="1:16" s="13" customFormat="1" ht="24" x14ac:dyDescent="0.2">
      <c r="A197" s="103" t="s">
        <v>201</v>
      </c>
      <c r="B197" s="104" t="s">
        <v>196</v>
      </c>
      <c r="C197" s="104" t="s">
        <v>197</v>
      </c>
      <c r="D197" s="21" t="s">
        <v>420</v>
      </c>
      <c r="E197" s="27">
        <f>F197+I197</f>
        <v>6000000</v>
      </c>
      <c r="F197" s="1">
        <v>6000000</v>
      </c>
      <c r="G197" s="1"/>
      <c r="H197" s="1"/>
      <c r="I197" s="91"/>
      <c r="J197" s="27">
        <f>L197+O197</f>
        <v>0</v>
      </c>
      <c r="K197" s="1"/>
      <c r="L197" s="1"/>
      <c r="M197" s="1"/>
      <c r="N197" s="1"/>
      <c r="O197" s="15"/>
      <c r="P197" s="47">
        <f t="shared" si="48"/>
        <v>6000000</v>
      </c>
    </row>
    <row r="198" spans="1:16" s="13" customFormat="1" ht="12" x14ac:dyDescent="0.2">
      <c r="A198" s="103"/>
      <c r="B198" s="104"/>
      <c r="C198" s="104"/>
      <c r="D198" s="24" t="s">
        <v>421</v>
      </c>
      <c r="E198" s="27">
        <f>F198+I198</f>
        <v>6000000</v>
      </c>
      <c r="F198" s="1">
        <v>6000000</v>
      </c>
      <c r="G198" s="1"/>
      <c r="H198" s="1"/>
      <c r="I198" s="91"/>
      <c r="J198" s="27"/>
      <c r="K198" s="1"/>
      <c r="L198" s="1"/>
      <c r="M198" s="1"/>
      <c r="N198" s="1"/>
      <c r="O198" s="15"/>
      <c r="P198" s="47">
        <f t="shared" si="48"/>
        <v>6000000</v>
      </c>
    </row>
    <row r="199" spans="1:16" s="13" customFormat="1" ht="84" x14ac:dyDescent="0.2">
      <c r="A199" s="52" t="s">
        <v>445</v>
      </c>
      <c r="B199" s="53" t="s">
        <v>253</v>
      </c>
      <c r="C199" s="53" t="s">
        <v>25</v>
      </c>
      <c r="D199" s="21" t="s">
        <v>254</v>
      </c>
      <c r="E199" s="27"/>
      <c r="F199" s="1"/>
      <c r="G199" s="1"/>
      <c r="H199" s="1"/>
      <c r="I199" s="91"/>
      <c r="J199" s="27">
        <f t="shared" ref="J199" si="61">L199+O199</f>
        <v>1500000</v>
      </c>
      <c r="K199" s="1"/>
      <c r="L199" s="1">
        <v>1500000</v>
      </c>
      <c r="M199" s="1"/>
      <c r="N199" s="1"/>
      <c r="O199" s="15"/>
      <c r="P199" s="47">
        <f t="shared" si="48"/>
        <v>1500000</v>
      </c>
    </row>
    <row r="200" spans="1:16" s="13" customFormat="1" ht="38.25" x14ac:dyDescent="0.2">
      <c r="A200" s="16" t="s">
        <v>428</v>
      </c>
      <c r="B200" s="53"/>
      <c r="C200" s="53"/>
      <c r="D200" s="57" t="s">
        <v>490</v>
      </c>
      <c r="E200" s="29">
        <f>E202</f>
        <v>2875000</v>
      </c>
      <c r="F200" s="3">
        <f t="shared" ref="F200:I200" si="62">F202</f>
        <v>2875000</v>
      </c>
      <c r="G200" s="3">
        <f t="shared" si="62"/>
        <v>2000000</v>
      </c>
      <c r="H200" s="3">
        <f t="shared" si="62"/>
        <v>0</v>
      </c>
      <c r="I200" s="90">
        <f t="shared" si="62"/>
        <v>0</v>
      </c>
      <c r="J200" s="27"/>
      <c r="K200" s="1"/>
      <c r="L200" s="1"/>
      <c r="M200" s="1"/>
      <c r="N200" s="1"/>
      <c r="O200" s="15"/>
      <c r="P200" s="47">
        <f t="shared" si="48"/>
        <v>2875000</v>
      </c>
    </row>
    <row r="201" spans="1:16" s="13" customFormat="1" ht="38.25" x14ac:dyDescent="0.2">
      <c r="A201" s="16" t="s">
        <v>429</v>
      </c>
      <c r="B201" s="53"/>
      <c r="C201" s="53"/>
      <c r="D201" s="57" t="s">
        <v>491</v>
      </c>
      <c r="E201" s="27"/>
      <c r="F201" s="1"/>
      <c r="G201" s="1"/>
      <c r="H201" s="1"/>
      <c r="I201" s="91"/>
      <c r="J201" s="27"/>
      <c r="K201" s="1"/>
      <c r="L201" s="1"/>
      <c r="M201" s="1"/>
      <c r="N201" s="1"/>
      <c r="O201" s="15"/>
      <c r="P201" s="47"/>
    </row>
    <row r="202" spans="1:16" s="13" customFormat="1" ht="36" x14ac:dyDescent="0.2">
      <c r="A202" s="52" t="s">
        <v>430</v>
      </c>
      <c r="B202" s="53" t="s">
        <v>61</v>
      </c>
      <c r="C202" s="53" t="s">
        <v>22</v>
      </c>
      <c r="D202" s="21" t="s">
        <v>422</v>
      </c>
      <c r="E202" s="27">
        <f>F202+I202</f>
        <v>2875000</v>
      </c>
      <c r="F202" s="1">
        <v>2875000</v>
      </c>
      <c r="G202" s="1">
        <v>2000000</v>
      </c>
      <c r="H202" s="1"/>
      <c r="I202" s="91"/>
      <c r="J202" s="27"/>
      <c r="K202" s="1"/>
      <c r="L202" s="1"/>
      <c r="M202" s="1"/>
      <c r="N202" s="1"/>
      <c r="O202" s="15"/>
      <c r="P202" s="47">
        <f t="shared" si="48"/>
        <v>2875000</v>
      </c>
    </row>
    <row r="203" spans="1:16" s="13" customFormat="1" ht="25.5" x14ac:dyDescent="0.2">
      <c r="A203" s="16" t="s">
        <v>150</v>
      </c>
      <c r="B203" s="53"/>
      <c r="C203" s="53"/>
      <c r="D203" s="57" t="s">
        <v>297</v>
      </c>
      <c r="E203" s="29">
        <f>F203+I203</f>
        <v>160582600</v>
      </c>
      <c r="F203" s="3">
        <f>F205+F207+F206+F208</f>
        <v>160582600</v>
      </c>
      <c r="G203" s="3">
        <f>G205+G207+G206+G208</f>
        <v>4200000</v>
      </c>
      <c r="H203" s="3">
        <f>H205+H207+H206+H208</f>
        <v>66500</v>
      </c>
      <c r="I203" s="90">
        <f>I205+I207+I206+I208</f>
        <v>0</v>
      </c>
      <c r="J203" s="29">
        <f t="shared" ref="J203:O203" si="63">SUM(J205:J208)</f>
        <v>0</v>
      </c>
      <c r="K203" s="3">
        <f t="shared" si="63"/>
        <v>0</v>
      </c>
      <c r="L203" s="3">
        <f t="shared" si="63"/>
        <v>0</v>
      </c>
      <c r="M203" s="3">
        <f t="shared" si="63"/>
        <v>0</v>
      </c>
      <c r="N203" s="3">
        <f t="shared" si="63"/>
        <v>0</v>
      </c>
      <c r="O203" s="14">
        <f t="shared" si="63"/>
        <v>0</v>
      </c>
      <c r="P203" s="99">
        <f t="shared" si="48"/>
        <v>160582600</v>
      </c>
    </row>
    <row r="204" spans="1:16" s="13" customFormat="1" ht="25.5" x14ac:dyDescent="0.2">
      <c r="A204" s="16" t="s">
        <v>151</v>
      </c>
      <c r="B204" s="53"/>
      <c r="C204" s="53"/>
      <c r="D204" s="57" t="s">
        <v>297</v>
      </c>
      <c r="E204" s="27">
        <f t="shared" ref="E204" si="64">F204+I204</f>
        <v>0</v>
      </c>
      <c r="F204" s="1"/>
      <c r="G204" s="1"/>
      <c r="H204" s="1"/>
      <c r="I204" s="91"/>
      <c r="J204" s="27"/>
      <c r="K204" s="1"/>
      <c r="L204" s="1"/>
      <c r="M204" s="1"/>
      <c r="N204" s="1"/>
      <c r="O204" s="15"/>
      <c r="P204" s="99">
        <f t="shared" si="48"/>
        <v>0</v>
      </c>
    </row>
    <row r="205" spans="1:16" s="13" customFormat="1" ht="36" x14ac:dyDescent="0.2">
      <c r="A205" s="52" t="s">
        <v>152</v>
      </c>
      <c r="B205" s="53" t="s">
        <v>61</v>
      </c>
      <c r="C205" s="53" t="s">
        <v>22</v>
      </c>
      <c r="D205" s="21" t="s">
        <v>422</v>
      </c>
      <c r="E205" s="27">
        <f>F205+I205</f>
        <v>7082600</v>
      </c>
      <c r="F205" s="1">
        <v>7082600</v>
      </c>
      <c r="G205" s="1">
        <v>4200000</v>
      </c>
      <c r="H205" s="1">
        <v>66500</v>
      </c>
      <c r="I205" s="91"/>
      <c r="J205" s="27">
        <f t="shared" si="54"/>
        <v>0</v>
      </c>
      <c r="K205" s="1"/>
      <c r="L205" s="1"/>
      <c r="M205" s="1"/>
      <c r="N205" s="1"/>
      <c r="O205" s="15"/>
      <c r="P205" s="47">
        <f t="shared" si="48"/>
        <v>7082600</v>
      </c>
    </row>
    <row r="206" spans="1:16" s="13" customFormat="1" ht="12" x14ac:dyDescent="0.2">
      <c r="A206" s="52" t="s">
        <v>210</v>
      </c>
      <c r="B206" s="53" t="s">
        <v>14</v>
      </c>
      <c r="C206" s="53" t="s">
        <v>15</v>
      </c>
      <c r="D206" s="21" t="s">
        <v>159</v>
      </c>
      <c r="E206" s="27">
        <f>F206+I206</f>
        <v>1000000</v>
      </c>
      <c r="F206" s="1">
        <v>1000000</v>
      </c>
      <c r="G206" s="1"/>
      <c r="H206" s="1"/>
      <c r="I206" s="91"/>
      <c r="J206" s="27">
        <f>L206+O206</f>
        <v>0</v>
      </c>
      <c r="K206" s="1"/>
      <c r="L206" s="1"/>
      <c r="M206" s="1"/>
      <c r="N206" s="1"/>
      <c r="O206" s="15"/>
      <c r="P206" s="47">
        <f t="shared" si="48"/>
        <v>1000000</v>
      </c>
    </row>
    <row r="207" spans="1:16" s="13" customFormat="1" ht="12" x14ac:dyDescent="0.2">
      <c r="A207" s="52" t="s">
        <v>153</v>
      </c>
      <c r="B207" s="53" t="s">
        <v>94</v>
      </c>
      <c r="C207" s="53" t="s">
        <v>24</v>
      </c>
      <c r="D207" s="21" t="s">
        <v>95</v>
      </c>
      <c r="E207" s="27">
        <f t="shared" ref="E207:E208" si="65">F207+I207</f>
        <v>2500000</v>
      </c>
      <c r="F207" s="1">
        <v>2500000</v>
      </c>
      <c r="G207" s="1"/>
      <c r="H207" s="1"/>
      <c r="I207" s="91"/>
      <c r="J207" s="27">
        <f t="shared" si="54"/>
        <v>0</v>
      </c>
      <c r="K207" s="1"/>
      <c r="L207" s="1"/>
      <c r="M207" s="1"/>
      <c r="N207" s="1"/>
      <c r="O207" s="15"/>
      <c r="P207" s="47">
        <f t="shared" si="48"/>
        <v>2500000</v>
      </c>
    </row>
    <row r="208" spans="1:16" s="13" customFormat="1" ht="24" x14ac:dyDescent="0.2">
      <c r="A208" s="52" t="s">
        <v>215</v>
      </c>
      <c r="B208" s="53" t="s">
        <v>216</v>
      </c>
      <c r="C208" s="53" t="s">
        <v>213</v>
      </c>
      <c r="D208" s="21" t="s">
        <v>217</v>
      </c>
      <c r="E208" s="27">
        <f t="shared" si="65"/>
        <v>150000000</v>
      </c>
      <c r="F208" s="1">
        <v>150000000</v>
      </c>
      <c r="G208" s="1"/>
      <c r="H208" s="1"/>
      <c r="I208" s="91"/>
      <c r="J208" s="27">
        <f t="shared" si="54"/>
        <v>0</v>
      </c>
      <c r="K208" s="1"/>
      <c r="L208" s="1"/>
      <c r="M208" s="1"/>
      <c r="N208" s="1"/>
      <c r="O208" s="15"/>
      <c r="P208" s="47">
        <f t="shared" si="48"/>
        <v>150000000</v>
      </c>
    </row>
    <row r="209" spans="1:16" s="36" customFormat="1" ht="51" x14ac:dyDescent="0.2">
      <c r="A209" s="16" t="s">
        <v>329</v>
      </c>
      <c r="B209" s="2"/>
      <c r="C209" s="2"/>
      <c r="D209" s="57" t="s">
        <v>332</v>
      </c>
      <c r="E209" s="29">
        <f>E211+E212+E216+E215</f>
        <v>24781000</v>
      </c>
      <c r="F209" s="3">
        <f>F211+F212+F216+F215</f>
        <v>24781000</v>
      </c>
      <c r="G209" s="3">
        <f t="shared" ref="G209:I209" si="66">G211+G212+G216+G215</f>
        <v>3300000</v>
      </c>
      <c r="H209" s="3">
        <f t="shared" si="66"/>
        <v>0</v>
      </c>
      <c r="I209" s="90">
        <f t="shared" si="66"/>
        <v>0</v>
      </c>
      <c r="J209" s="29">
        <f>J211+J212+J216+J215</f>
        <v>0</v>
      </c>
      <c r="K209" s="3">
        <f t="shared" ref="K209:O209" si="67">K211+K212+K216+K215</f>
        <v>0</v>
      </c>
      <c r="L209" s="3">
        <f t="shared" si="67"/>
        <v>0</v>
      </c>
      <c r="M209" s="3">
        <f t="shared" si="67"/>
        <v>0</v>
      </c>
      <c r="N209" s="3">
        <f t="shared" si="67"/>
        <v>0</v>
      </c>
      <c r="O209" s="14">
        <f t="shared" si="67"/>
        <v>0</v>
      </c>
      <c r="P209" s="99">
        <f t="shared" si="48"/>
        <v>24781000</v>
      </c>
    </row>
    <row r="210" spans="1:16" s="36" customFormat="1" ht="51" x14ac:dyDescent="0.2">
      <c r="A210" s="16" t="s">
        <v>330</v>
      </c>
      <c r="B210" s="2"/>
      <c r="C210" s="2"/>
      <c r="D210" s="57" t="s">
        <v>332</v>
      </c>
      <c r="E210" s="29"/>
      <c r="F210" s="3"/>
      <c r="G210" s="3"/>
      <c r="H210" s="3"/>
      <c r="I210" s="90"/>
      <c r="J210" s="27">
        <f t="shared" ref="J210" si="68">L210+O210</f>
        <v>0</v>
      </c>
      <c r="K210" s="1"/>
      <c r="L210" s="3"/>
      <c r="M210" s="3"/>
      <c r="N210" s="3"/>
      <c r="O210" s="14"/>
      <c r="P210" s="99">
        <f t="shared" si="48"/>
        <v>0</v>
      </c>
    </row>
    <row r="211" spans="1:16" s="13" customFormat="1" ht="36" x14ac:dyDescent="0.2">
      <c r="A211" s="52" t="s">
        <v>331</v>
      </c>
      <c r="B211" s="53" t="s">
        <v>61</v>
      </c>
      <c r="C211" s="53" t="s">
        <v>22</v>
      </c>
      <c r="D211" s="21" t="s">
        <v>422</v>
      </c>
      <c r="E211" s="27">
        <f>F211+I211</f>
        <v>4581000</v>
      </c>
      <c r="F211" s="1">
        <v>4581000</v>
      </c>
      <c r="G211" s="1">
        <v>3300000</v>
      </c>
      <c r="H211" s="1"/>
      <c r="I211" s="91"/>
      <c r="J211" s="27">
        <f>L211+O211</f>
        <v>0</v>
      </c>
      <c r="K211" s="1"/>
      <c r="L211" s="1"/>
      <c r="M211" s="1"/>
      <c r="N211" s="1"/>
      <c r="O211" s="15"/>
      <c r="P211" s="47">
        <f t="shared" si="48"/>
        <v>4581000</v>
      </c>
    </row>
    <row r="212" spans="1:16" s="13" customFormat="1" ht="12" x14ac:dyDescent="0.2">
      <c r="A212" s="52" t="s">
        <v>333</v>
      </c>
      <c r="B212" s="53" t="s">
        <v>14</v>
      </c>
      <c r="C212" s="53" t="s">
        <v>15</v>
      </c>
      <c r="D212" s="21" t="s">
        <v>159</v>
      </c>
      <c r="E212" s="27">
        <f>F212+I212</f>
        <v>5000000</v>
      </c>
      <c r="F212" s="1">
        <f>500000+500000+4000000</f>
        <v>5000000</v>
      </c>
      <c r="G212" s="1"/>
      <c r="H212" s="1">
        <f t="shared" ref="H212:O212" si="69">H214</f>
        <v>0</v>
      </c>
      <c r="I212" s="91">
        <f t="shared" si="69"/>
        <v>0</v>
      </c>
      <c r="J212" s="27">
        <f>J214</f>
        <v>0</v>
      </c>
      <c r="K212" s="1">
        <f t="shared" si="69"/>
        <v>0</v>
      </c>
      <c r="L212" s="1">
        <f t="shared" si="69"/>
        <v>0</v>
      </c>
      <c r="M212" s="1">
        <f t="shared" si="69"/>
        <v>0</v>
      </c>
      <c r="N212" s="1">
        <f t="shared" si="69"/>
        <v>0</v>
      </c>
      <c r="O212" s="15">
        <f t="shared" si="69"/>
        <v>0</v>
      </c>
      <c r="P212" s="47">
        <f t="shared" si="48"/>
        <v>5000000</v>
      </c>
    </row>
    <row r="213" spans="1:16" s="13" customFormat="1" ht="12" x14ac:dyDescent="0.2">
      <c r="A213" s="52"/>
      <c r="B213" s="53"/>
      <c r="C213" s="53"/>
      <c r="D213" s="21" t="s">
        <v>337</v>
      </c>
      <c r="E213" s="27">
        <f t="shared" ref="E213" si="70">F213+I213</f>
        <v>0</v>
      </c>
      <c r="F213" s="1"/>
      <c r="G213" s="1"/>
      <c r="H213" s="1"/>
      <c r="I213" s="91"/>
      <c r="J213" s="27"/>
      <c r="K213" s="1"/>
      <c r="L213" s="1"/>
      <c r="M213" s="1"/>
      <c r="N213" s="1"/>
      <c r="O213" s="15"/>
      <c r="P213" s="47">
        <f t="shared" si="48"/>
        <v>0</v>
      </c>
    </row>
    <row r="214" spans="1:16" s="13" customFormat="1" ht="36" x14ac:dyDescent="0.2">
      <c r="A214" s="52"/>
      <c r="B214" s="53"/>
      <c r="C214" s="53"/>
      <c r="D214" s="22" t="s">
        <v>480</v>
      </c>
      <c r="E214" s="27">
        <f>F214</f>
        <v>5000000</v>
      </c>
      <c r="F214" s="1">
        <f>500000+500000+4000000</f>
        <v>5000000</v>
      </c>
      <c r="G214" s="1"/>
      <c r="H214" s="1"/>
      <c r="I214" s="91"/>
      <c r="J214" s="27">
        <f>L214+O214</f>
        <v>0</v>
      </c>
      <c r="K214" s="1"/>
      <c r="L214" s="1"/>
      <c r="M214" s="1"/>
      <c r="N214" s="1"/>
      <c r="O214" s="15"/>
      <c r="P214" s="47">
        <f t="shared" si="48"/>
        <v>5000000</v>
      </c>
    </row>
    <row r="215" spans="1:16" s="13" customFormat="1" ht="12" x14ac:dyDescent="0.2">
      <c r="A215" s="52" t="s">
        <v>342</v>
      </c>
      <c r="B215" s="53" t="s">
        <v>76</v>
      </c>
      <c r="C215" s="53" t="s">
        <v>45</v>
      </c>
      <c r="D215" s="21" t="s">
        <v>77</v>
      </c>
      <c r="E215" s="27">
        <f>F215</f>
        <v>11600000</v>
      </c>
      <c r="F215" s="1">
        <v>11600000</v>
      </c>
      <c r="G215" s="1"/>
      <c r="H215" s="1"/>
      <c r="I215" s="91"/>
      <c r="J215" s="27">
        <f>L215+O215</f>
        <v>0</v>
      </c>
      <c r="K215" s="1"/>
      <c r="L215" s="1"/>
      <c r="M215" s="1"/>
      <c r="N215" s="1"/>
      <c r="O215" s="15"/>
      <c r="P215" s="47">
        <f t="shared" si="48"/>
        <v>11600000</v>
      </c>
    </row>
    <row r="216" spans="1:16" s="13" customFormat="1" ht="12" x14ac:dyDescent="0.2">
      <c r="A216" s="52" t="s">
        <v>334</v>
      </c>
      <c r="B216" s="53" t="s">
        <v>291</v>
      </c>
      <c r="C216" s="53" t="s">
        <v>45</v>
      </c>
      <c r="D216" s="22" t="s">
        <v>292</v>
      </c>
      <c r="E216" s="27">
        <f>F216</f>
        <v>3600000</v>
      </c>
      <c r="F216" s="1">
        <v>3600000</v>
      </c>
      <c r="G216" s="1"/>
      <c r="H216" s="1"/>
      <c r="I216" s="91"/>
      <c r="J216" s="27">
        <f>L216+O216</f>
        <v>0</v>
      </c>
      <c r="K216" s="1"/>
      <c r="L216" s="1"/>
      <c r="M216" s="1"/>
      <c r="N216" s="1"/>
      <c r="O216" s="15"/>
      <c r="P216" s="47">
        <f t="shared" si="48"/>
        <v>3600000</v>
      </c>
    </row>
    <row r="217" spans="1:16" s="36" customFormat="1" ht="38.25" x14ac:dyDescent="0.2">
      <c r="A217" s="16" t="s">
        <v>324</v>
      </c>
      <c r="B217" s="2"/>
      <c r="C217" s="2"/>
      <c r="D217" s="57" t="s">
        <v>492</v>
      </c>
      <c r="E217" s="29">
        <f>E219+E220+E222</f>
        <v>15221000</v>
      </c>
      <c r="F217" s="3">
        <f>F219+F220+F222</f>
        <v>15221000</v>
      </c>
      <c r="G217" s="3">
        <f t="shared" ref="G217:O217" si="71">G219+G220+G222</f>
        <v>4300000</v>
      </c>
      <c r="H217" s="3">
        <f t="shared" si="71"/>
        <v>75000</v>
      </c>
      <c r="I217" s="90">
        <f t="shared" si="71"/>
        <v>0</v>
      </c>
      <c r="J217" s="29">
        <f t="shared" si="71"/>
        <v>0</v>
      </c>
      <c r="K217" s="3">
        <f t="shared" si="71"/>
        <v>0</v>
      </c>
      <c r="L217" s="3">
        <f t="shared" si="71"/>
        <v>0</v>
      </c>
      <c r="M217" s="3">
        <f t="shared" si="71"/>
        <v>0</v>
      </c>
      <c r="N217" s="3">
        <f t="shared" si="71"/>
        <v>0</v>
      </c>
      <c r="O217" s="14">
        <f t="shared" si="71"/>
        <v>0</v>
      </c>
      <c r="P217" s="99">
        <f t="shared" si="48"/>
        <v>15221000</v>
      </c>
    </row>
    <row r="218" spans="1:16" s="36" customFormat="1" ht="38.25" x14ac:dyDescent="0.2">
      <c r="A218" s="16" t="s">
        <v>325</v>
      </c>
      <c r="B218" s="2"/>
      <c r="C218" s="2"/>
      <c r="D218" s="57" t="s">
        <v>492</v>
      </c>
      <c r="E218" s="29"/>
      <c r="F218" s="3"/>
      <c r="G218" s="3"/>
      <c r="H218" s="3"/>
      <c r="I218" s="90"/>
      <c r="J218" s="27">
        <f t="shared" ref="J218:J221" si="72">L218+O218</f>
        <v>0</v>
      </c>
      <c r="K218" s="1"/>
      <c r="L218" s="3"/>
      <c r="M218" s="3"/>
      <c r="N218" s="3"/>
      <c r="O218" s="14"/>
      <c r="P218" s="99">
        <f t="shared" si="48"/>
        <v>0</v>
      </c>
    </row>
    <row r="219" spans="1:16" s="13" customFormat="1" ht="36" x14ac:dyDescent="0.2">
      <c r="A219" s="52" t="s">
        <v>326</v>
      </c>
      <c r="B219" s="53" t="s">
        <v>61</v>
      </c>
      <c r="C219" s="53" t="s">
        <v>22</v>
      </c>
      <c r="D219" s="21" t="s">
        <v>422</v>
      </c>
      <c r="E219" s="27">
        <f>F219+I219</f>
        <v>5521000</v>
      </c>
      <c r="F219" s="1">
        <v>5521000</v>
      </c>
      <c r="G219" s="1">
        <v>4300000</v>
      </c>
      <c r="H219" s="1">
        <v>75000</v>
      </c>
      <c r="I219" s="91"/>
      <c r="J219" s="27">
        <f t="shared" si="72"/>
        <v>0</v>
      </c>
      <c r="K219" s="1"/>
      <c r="L219" s="1"/>
      <c r="M219" s="1"/>
      <c r="N219" s="1"/>
      <c r="O219" s="15"/>
      <c r="P219" s="47">
        <f t="shared" si="48"/>
        <v>5521000</v>
      </c>
    </row>
    <row r="220" spans="1:16" s="13" customFormat="1" ht="24" x14ac:dyDescent="0.2">
      <c r="A220" s="52" t="s">
        <v>327</v>
      </c>
      <c r="B220" s="53" t="s">
        <v>177</v>
      </c>
      <c r="C220" s="53" t="s">
        <v>178</v>
      </c>
      <c r="D220" s="22" t="s">
        <v>265</v>
      </c>
      <c r="E220" s="27">
        <f>F220+I220</f>
        <v>500000</v>
      </c>
      <c r="F220" s="1">
        <f>F221</f>
        <v>500000</v>
      </c>
      <c r="G220" s="1"/>
      <c r="H220" s="1"/>
      <c r="I220" s="91"/>
      <c r="J220" s="27">
        <f t="shared" si="72"/>
        <v>0</v>
      </c>
      <c r="K220" s="1"/>
      <c r="L220" s="1"/>
      <c r="M220" s="1"/>
      <c r="N220" s="1"/>
      <c r="O220" s="15"/>
      <c r="P220" s="47">
        <f t="shared" si="48"/>
        <v>500000</v>
      </c>
    </row>
    <row r="221" spans="1:16" s="13" customFormat="1" ht="36" x14ac:dyDescent="0.2">
      <c r="A221" s="52"/>
      <c r="B221" s="53"/>
      <c r="C221" s="53"/>
      <c r="D221" s="22" t="s">
        <v>469</v>
      </c>
      <c r="E221" s="27">
        <f>F221+I221</f>
        <v>500000</v>
      </c>
      <c r="F221" s="1">
        <v>500000</v>
      </c>
      <c r="G221" s="1"/>
      <c r="H221" s="1"/>
      <c r="I221" s="91"/>
      <c r="J221" s="27">
        <f t="shared" si="72"/>
        <v>0</v>
      </c>
      <c r="K221" s="1"/>
      <c r="L221" s="1"/>
      <c r="M221" s="1"/>
      <c r="N221" s="1"/>
      <c r="O221" s="15"/>
      <c r="P221" s="47">
        <f t="shared" si="48"/>
        <v>500000</v>
      </c>
    </row>
    <row r="222" spans="1:16" s="13" customFormat="1" ht="12" x14ac:dyDescent="0.2">
      <c r="A222" s="52" t="s">
        <v>328</v>
      </c>
      <c r="B222" s="51" t="s">
        <v>270</v>
      </c>
      <c r="C222" s="53" t="s">
        <v>25</v>
      </c>
      <c r="D222" s="44" t="s">
        <v>184</v>
      </c>
      <c r="E222" s="27">
        <f>F222+I222</f>
        <v>9200000</v>
      </c>
      <c r="F222" s="1">
        <f>F224+F225+F226+F227</f>
        <v>9200000</v>
      </c>
      <c r="G222" s="1"/>
      <c r="H222" s="1"/>
      <c r="I222" s="91">
        <f t="shared" ref="I222:N222" si="73">I224</f>
        <v>0</v>
      </c>
      <c r="J222" s="27">
        <f>J224</f>
        <v>0</v>
      </c>
      <c r="K222" s="1"/>
      <c r="L222" s="1">
        <f t="shared" si="73"/>
        <v>0</v>
      </c>
      <c r="M222" s="1">
        <f t="shared" si="73"/>
        <v>0</v>
      </c>
      <c r="N222" s="1">
        <f t="shared" si="73"/>
        <v>0</v>
      </c>
      <c r="O222" s="15"/>
      <c r="P222" s="47">
        <f t="shared" si="48"/>
        <v>9200000</v>
      </c>
    </row>
    <row r="223" spans="1:16" s="13" customFormat="1" ht="12" x14ac:dyDescent="0.2">
      <c r="A223" s="52"/>
      <c r="B223" s="51"/>
      <c r="C223" s="53"/>
      <c r="D223" s="44" t="s">
        <v>279</v>
      </c>
      <c r="E223" s="27"/>
      <c r="F223" s="1"/>
      <c r="G223" s="1"/>
      <c r="H223" s="1"/>
      <c r="I223" s="91"/>
      <c r="J223" s="27"/>
      <c r="K223" s="1"/>
      <c r="L223" s="1"/>
      <c r="M223" s="1"/>
      <c r="N223" s="1"/>
      <c r="O223" s="15"/>
      <c r="P223" s="47">
        <f t="shared" si="48"/>
        <v>0</v>
      </c>
    </row>
    <row r="224" spans="1:16" s="13" customFormat="1" ht="24" x14ac:dyDescent="0.2">
      <c r="A224" s="52"/>
      <c r="B224" s="53"/>
      <c r="C224" s="53"/>
      <c r="D224" s="22" t="s">
        <v>345</v>
      </c>
      <c r="E224" s="27">
        <f t="shared" ref="E224:E227" si="74">F224+I224</f>
        <v>500000</v>
      </c>
      <c r="F224" s="1">
        <v>500000</v>
      </c>
      <c r="G224" s="1"/>
      <c r="H224" s="1"/>
      <c r="I224" s="91"/>
      <c r="J224" s="27">
        <f>L224+O224</f>
        <v>0</v>
      </c>
      <c r="K224" s="1"/>
      <c r="L224" s="1"/>
      <c r="M224" s="1"/>
      <c r="N224" s="1"/>
      <c r="O224" s="15"/>
      <c r="P224" s="47">
        <f t="shared" si="48"/>
        <v>500000</v>
      </c>
    </row>
    <row r="225" spans="1:16" s="13" customFormat="1" ht="48" x14ac:dyDescent="0.2">
      <c r="A225" s="52"/>
      <c r="B225" s="53"/>
      <c r="C225" s="53"/>
      <c r="D225" s="44" t="s">
        <v>349</v>
      </c>
      <c r="E225" s="27">
        <f t="shared" si="74"/>
        <v>700000</v>
      </c>
      <c r="F225" s="1">
        <v>700000</v>
      </c>
      <c r="G225" s="1"/>
      <c r="H225" s="1"/>
      <c r="I225" s="91"/>
      <c r="J225" s="27">
        <f>L225+O225</f>
        <v>0</v>
      </c>
      <c r="K225" s="1"/>
      <c r="L225" s="1"/>
      <c r="M225" s="1"/>
      <c r="N225" s="1"/>
      <c r="O225" s="15"/>
      <c r="P225" s="47">
        <f t="shared" si="48"/>
        <v>700000</v>
      </c>
    </row>
    <row r="226" spans="1:16" s="13" customFormat="1" ht="40.15" customHeight="1" x14ac:dyDescent="0.2">
      <c r="A226" s="52"/>
      <c r="B226" s="53"/>
      <c r="C226" s="53"/>
      <c r="D226" s="46" t="s">
        <v>442</v>
      </c>
      <c r="E226" s="27">
        <f t="shared" si="74"/>
        <v>1000000</v>
      </c>
      <c r="F226" s="1">
        <v>1000000</v>
      </c>
      <c r="G226" s="1"/>
      <c r="H226" s="1"/>
      <c r="I226" s="91"/>
      <c r="J226" s="27">
        <f t="shared" ref="J226" si="75">L226+O226</f>
        <v>0</v>
      </c>
      <c r="K226" s="1"/>
      <c r="L226" s="1"/>
      <c r="M226" s="1"/>
      <c r="N226" s="1"/>
      <c r="O226" s="15"/>
      <c r="P226" s="47">
        <f t="shared" si="48"/>
        <v>1000000</v>
      </c>
    </row>
    <row r="227" spans="1:16" s="13" customFormat="1" ht="36" x14ac:dyDescent="0.2">
      <c r="A227" s="52"/>
      <c r="B227" s="53"/>
      <c r="C227" s="53"/>
      <c r="D227" s="46" t="s">
        <v>470</v>
      </c>
      <c r="E227" s="27">
        <f t="shared" si="74"/>
        <v>7000000</v>
      </c>
      <c r="F227" s="1">
        <v>7000000</v>
      </c>
      <c r="G227" s="1"/>
      <c r="H227" s="1"/>
      <c r="I227" s="91"/>
      <c r="J227" s="27"/>
      <c r="K227" s="1"/>
      <c r="L227" s="1"/>
      <c r="M227" s="1"/>
      <c r="N227" s="1"/>
      <c r="O227" s="15"/>
      <c r="P227" s="47">
        <f t="shared" si="48"/>
        <v>7000000</v>
      </c>
    </row>
    <row r="228" spans="1:16" s="36" customFormat="1" ht="38.25" x14ac:dyDescent="0.2">
      <c r="A228" s="16" t="s">
        <v>187</v>
      </c>
      <c r="B228" s="2"/>
      <c r="C228" s="2"/>
      <c r="D228" s="57" t="s">
        <v>341</v>
      </c>
      <c r="E228" s="29">
        <f>F228+I228</f>
        <v>10589300</v>
      </c>
      <c r="F228" s="3">
        <f>F230+F231+F232+F235+F238+F241+F244</f>
        <v>10589300</v>
      </c>
      <c r="G228" s="3">
        <f t="shared" ref="G228:P228" si="76">G230+G231+G232+G235+G238+G241</f>
        <v>4600000</v>
      </c>
      <c r="H228" s="3">
        <f t="shared" si="76"/>
        <v>162300</v>
      </c>
      <c r="I228" s="90">
        <f t="shared" si="76"/>
        <v>0</v>
      </c>
      <c r="J228" s="29">
        <f t="shared" si="76"/>
        <v>16000000</v>
      </c>
      <c r="K228" s="3">
        <f t="shared" si="76"/>
        <v>16000000</v>
      </c>
      <c r="L228" s="3">
        <f t="shared" si="76"/>
        <v>0</v>
      </c>
      <c r="M228" s="3">
        <f t="shared" si="76"/>
        <v>0</v>
      </c>
      <c r="N228" s="3">
        <f t="shared" si="76"/>
        <v>0</v>
      </c>
      <c r="O228" s="14">
        <f t="shared" si="76"/>
        <v>16000000</v>
      </c>
      <c r="P228" s="99">
        <f t="shared" si="76"/>
        <v>26589300</v>
      </c>
    </row>
    <row r="229" spans="1:16" s="36" customFormat="1" ht="38.25" x14ac:dyDescent="0.2">
      <c r="A229" s="16" t="s">
        <v>179</v>
      </c>
      <c r="B229" s="2"/>
      <c r="C229" s="2"/>
      <c r="D229" s="57" t="s">
        <v>341</v>
      </c>
      <c r="E229" s="29"/>
      <c r="F229" s="3"/>
      <c r="G229" s="3"/>
      <c r="H229" s="3"/>
      <c r="I229" s="90"/>
      <c r="J229" s="27">
        <f t="shared" ref="J229:J246" si="77">L229+O229</f>
        <v>0</v>
      </c>
      <c r="K229" s="1"/>
      <c r="L229" s="3"/>
      <c r="M229" s="3"/>
      <c r="N229" s="3"/>
      <c r="O229" s="14"/>
      <c r="P229" s="99">
        <f t="shared" si="48"/>
        <v>0</v>
      </c>
    </row>
    <row r="230" spans="1:16" s="13" customFormat="1" ht="36" x14ac:dyDescent="0.2">
      <c r="A230" s="52" t="s">
        <v>180</v>
      </c>
      <c r="B230" s="53" t="s">
        <v>61</v>
      </c>
      <c r="C230" s="53" t="s">
        <v>22</v>
      </c>
      <c r="D230" s="21" t="s">
        <v>422</v>
      </c>
      <c r="E230" s="27">
        <f>F230+I230</f>
        <v>5989300</v>
      </c>
      <c r="F230" s="1">
        <v>5989300</v>
      </c>
      <c r="G230" s="1">
        <v>4600000</v>
      </c>
      <c r="H230" s="1">
        <v>162300</v>
      </c>
      <c r="I230" s="91"/>
      <c r="J230" s="27">
        <f t="shared" si="77"/>
        <v>0</v>
      </c>
      <c r="K230" s="1"/>
      <c r="L230" s="1"/>
      <c r="M230" s="1"/>
      <c r="N230" s="1"/>
      <c r="O230" s="15"/>
      <c r="P230" s="47">
        <f t="shared" si="48"/>
        <v>5989300</v>
      </c>
    </row>
    <row r="231" spans="1:16" s="13" customFormat="1" ht="24" x14ac:dyDescent="0.2">
      <c r="A231" s="52" t="s">
        <v>263</v>
      </c>
      <c r="B231" s="53" t="s">
        <v>264</v>
      </c>
      <c r="C231" s="53" t="s">
        <v>25</v>
      </c>
      <c r="D231" s="21" t="s">
        <v>97</v>
      </c>
      <c r="E231" s="27">
        <f t="shared" ref="E231:E246" si="78">F231+I231</f>
        <v>1000000</v>
      </c>
      <c r="F231" s="1">
        <v>1000000</v>
      </c>
      <c r="G231" s="1"/>
      <c r="H231" s="1"/>
      <c r="I231" s="91"/>
      <c r="J231" s="27">
        <f t="shared" ref="J231:J236" si="79">L231+O231</f>
        <v>0</v>
      </c>
      <c r="K231" s="1"/>
      <c r="L231" s="1"/>
      <c r="M231" s="1"/>
      <c r="N231" s="1"/>
      <c r="O231" s="15"/>
      <c r="P231" s="47">
        <f t="shared" si="48"/>
        <v>1000000</v>
      </c>
    </row>
    <row r="232" spans="1:16" s="13" customFormat="1" ht="24" x14ac:dyDescent="0.2">
      <c r="A232" s="52" t="s">
        <v>186</v>
      </c>
      <c r="B232" s="53" t="s">
        <v>98</v>
      </c>
      <c r="C232" s="53" t="s">
        <v>26</v>
      </c>
      <c r="D232" s="21" t="s">
        <v>402</v>
      </c>
      <c r="E232" s="27">
        <f t="shared" si="78"/>
        <v>1500000</v>
      </c>
      <c r="F232" s="1">
        <f>F233+F234</f>
        <v>1500000</v>
      </c>
      <c r="G232" s="1"/>
      <c r="H232" s="1"/>
      <c r="I232" s="91"/>
      <c r="J232" s="27">
        <f t="shared" si="79"/>
        <v>0</v>
      </c>
      <c r="K232" s="1"/>
      <c r="L232" s="1"/>
      <c r="M232" s="1"/>
      <c r="N232" s="1"/>
      <c r="O232" s="15"/>
      <c r="P232" s="47">
        <f t="shared" si="48"/>
        <v>1500000</v>
      </c>
    </row>
    <row r="233" spans="1:16" s="13" customFormat="1" ht="36" x14ac:dyDescent="0.2">
      <c r="A233" s="52"/>
      <c r="B233" s="53"/>
      <c r="C233" s="53"/>
      <c r="D233" s="46" t="s">
        <v>479</v>
      </c>
      <c r="E233" s="27">
        <f t="shared" si="78"/>
        <v>1400000</v>
      </c>
      <c r="F233" s="1">
        <v>1400000</v>
      </c>
      <c r="G233" s="1"/>
      <c r="H233" s="1"/>
      <c r="I233" s="91"/>
      <c r="J233" s="27"/>
      <c r="K233" s="1"/>
      <c r="L233" s="1"/>
      <c r="M233" s="1"/>
      <c r="N233" s="1"/>
      <c r="O233" s="15"/>
      <c r="P233" s="47">
        <f t="shared" si="48"/>
        <v>1400000</v>
      </c>
    </row>
    <row r="234" spans="1:16" s="13" customFormat="1" ht="36" x14ac:dyDescent="0.2">
      <c r="A234" s="52"/>
      <c r="B234" s="53"/>
      <c r="C234" s="53"/>
      <c r="D234" s="21" t="s">
        <v>475</v>
      </c>
      <c r="E234" s="27">
        <f t="shared" si="78"/>
        <v>100000</v>
      </c>
      <c r="F234" s="1">
        <v>100000</v>
      </c>
      <c r="G234" s="1"/>
      <c r="H234" s="1"/>
      <c r="I234" s="91"/>
      <c r="J234" s="27"/>
      <c r="K234" s="1"/>
      <c r="L234" s="1"/>
      <c r="M234" s="1"/>
      <c r="N234" s="1"/>
      <c r="O234" s="15"/>
      <c r="P234" s="47">
        <f t="shared" si="48"/>
        <v>100000</v>
      </c>
    </row>
    <row r="235" spans="1:16" s="13" customFormat="1" ht="12" x14ac:dyDescent="0.2">
      <c r="A235" s="52" t="s">
        <v>182</v>
      </c>
      <c r="B235" s="53" t="s">
        <v>183</v>
      </c>
      <c r="C235" s="53" t="s">
        <v>178</v>
      </c>
      <c r="D235" s="22" t="s">
        <v>403</v>
      </c>
      <c r="E235" s="27">
        <f>F235+I235</f>
        <v>1800000</v>
      </c>
      <c r="F235" s="1">
        <f>F236+F237</f>
        <v>1800000</v>
      </c>
      <c r="G235" s="1"/>
      <c r="H235" s="1"/>
      <c r="I235" s="91"/>
      <c r="J235" s="27">
        <f t="shared" si="79"/>
        <v>0</v>
      </c>
      <c r="K235" s="1"/>
      <c r="L235" s="1"/>
      <c r="M235" s="1"/>
      <c r="N235" s="1"/>
      <c r="O235" s="15"/>
      <c r="P235" s="47">
        <f t="shared" si="48"/>
        <v>1800000</v>
      </c>
    </row>
    <row r="236" spans="1:16" s="13" customFormat="1" ht="36" x14ac:dyDescent="0.2">
      <c r="A236" s="52"/>
      <c r="B236" s="53"/>
      <c r="C236" s="53"/>
      <c r="D236" s="22" t="s">
        <v>404</v>
      </c>
      <c r="E236" s="27">
        <f t="shared" si="78"/>
        <v>200000</v>
      </c>
      <c r="F236" s="1">
        <v>200000</v>
      </c>
      <c r="G236" s="1"/>
      <c r="H236" s="1"/>
      <c r="I236" s="91"/>
      <c r="J236" s="27">
        <f t="shared" si="79"/>
        <v>0</v>
      </c>
      <c r="K236" s="1"/>
      <c r="L236" s="1"/>
      <c r="M236" s="1"/>
      <c r="N236" s="1"/>
      <c r="O236" s="15"/>
      <c r="P236" s="47">
        <f t="shared" si="48"/>
        <v>200000</v>
      </c>
    </row>
    <row r="237" spans="1:16" s="13" customFormat="1" ht="60" x14ac:dyDescent="0.2">
      <c r="A237" s="52"/>
      <c r="B237" s="53"/>
      <c r="C237" s="53"/>
      <c r="D237" s="22" t="s">
        <v>478</v>
      </c>
      <c r="E237" s="27">
        <f t="shared" si="78"/>
        <v>1600000</v>
      </c>
      <c r="F237" s="1">
        <v>1600000</v>
      </c>
      <c r="G237" s="1"/>
      <c r="H237" s="1"/>
      <c r="I237" s="91"/>
      <c r="J237" s="27"/>
      <c r="K237" s="1"/>
      <c r="L237" s="1"/>
      <c r="M237" s="1"/>
      <c r="N237" s="1"/>
      <c r="O237" s="15"/>
      <c r="P237" s="47">
        <f t="shared" si="48"/>
        <v>1600000</v>
      </c>
    </row>
    <row r="238" spans="1:16" s="13" customFormat="1" ht="24" x14ac:dyDescent="0.2">
      <c r="A238" s="52" t="s">
        <v>346</v>
      </c>
      <c r="B238" s="53" t="s">
        <v>79</v>
      </c>
      <c r="C238" s="53" t="s">
        <v>25</v>
      </c>
      <c r="D238" s="21" t="s">
        <v>12</v>
      </c>
      <c r="E238" s="27">
        <f t="shared" si="78"/>
        <v>0</v>
      </c>
      <c r="F238" s="1"/>
      <c r="G238" s="1"/>
      <c r="H238" s="1"/>
      <c r="I238" s="91"/>
      <c r="J238" s="27">
        <f>L238+O238</f>
        <v>16000000</v>
      </c>
      <c r="K238" s="1">
        <f>SUM(K239:K240)</f>
        <v>16000000</v>
      </c>
      <c r="L238" s="1">
        <f t="shared" ref="L238" si="80">SUM(L239:L240)</f>
        <v>0</v>
      </c>
      <c r="M238" s="1">
        <f t="shared" ref="M238" si="81">SUM(M239:M240)</f>
        <v>0</v>
      </c>
      <c r="N238" s="1">
        <f t="shared" ref="N238" si="82">SUM(N239:N240)</f>
        <v>0</v>
      </c>
      <c r="O238" s="15">
        <f t="shared" ref="O238" si="83">SUM(O239:O240)</f>
        <v>16000000</v>
      </c>
      <c r="P238" s="47">
        <f t="shared" ref="P238:P270" si="84">E238+J238</f>
        <v>16000000</v>
      </c>
    </row>
    <row r="239" spans="1:16" s="13" customFormat="1" ht="12" x14ac:dyDescent="0.2">
      <c r="A239" s="52"/>
      <c r="B239" s="53"/>
      <c r="C239" s="53"/>
      <c r="D239" s="21" t="s">
        <v>457</v>
      </c>
      <c r="E239" s="27">
        <f t="shared" si="78"/>
        <v>0</v>
      </c>
      <c r="F239" s="1"/>
      <c r="G239" s="1"/>
      <c r="H239" s="1"/>
      <c r="I239" s="91"/>
      <c r="J239" s="27"/>
      <c r="K239" s="1"/>
      <c r="L239" s="1"/>
      <c r="M239" s="1"/>
      <c r="N239" s="1"/>
      <c r="O239" s="15"/>
      <c r="P239" s="47">
        <f t="shared" si="84"/>
        <v>0</v>
      </c>
    </row>
    <row r="240" spans="1:16" s="13" customFormat="1" ht="12" x14ac:dyDescent="0.2">
      <c r="A240" s="52"/>
      <c r="B240" s="53"/>
      <c r="C240" s="53"/>
      <c r="D240" s="21" t="s">
        <v>460</v>
      </c>
      <c r="E240" s="27">
        <f t="shared" si="78"/>
        <v>0</v>
      </c>
      <c r="F240" s="1"/>
      <c r="G240" s="1"/>
      <c r="H240" s="1"/>
      <c r="I240" s="91"/>
      <c r="J240" s="27">
        <f>L240+O240</f>
        <v>16000000</v>
      </c>
      <c r="K240" s="1">
        <v>16000000</v>
      </c>
      <c r="L240" s="1"/>
      <c r="M240" s="1"/>
      <c r="N240" s="1"/>
      <c r="O240" s="15">
        <v>16000000</v>
      </c>
      <c r="P240" s="47">
        <f t="shared" si="84"/>
        <v>16000000</v>
      </c>
    </row>
    <row r="241" spans="1:16" s="13" customFormat="1" ht="12" x14ac:dyDescent="0.2">
      <c r="A241" s="52" t="s">
        <v>181</v>
      </c>
      <c r="B241" s="51" t="s">
        <v>270</v>
      </c>
      <c r="C241" s="53" t="s">
        <v>25</v>
      </c>
      <c r="D241" s="44" t="s">
        <v>184</v>
      </c>
      <c r="E241" s="27">
        <f t="shared" si="78"/>
        <v>100000</v>
      </c>
      <c r="F241" s="1">
        <f>F243</f>
        <v>100000</v>
      </c>
      <c r="G241" s="1">
        <f t="shared" ref="G241:P241" si="85">G246+G243</f>
        <v>0</v>
      </c>
      <c r="H241" s="1">
        <f t="shared" si="85"/>
        <v>0</v>
      </c>
      <c r="I241" s="91">
        <f t="shared" si="85"/>
        <v>0</v>
      </c>
      <c r="J241" s="27">
        <f t="shared" si="85"/>
        <v>0</v>
      </c>
      <c r="K241" s="1">
        <f t="shared" si="85"/>
        <v>0</v>
      </c>
      <c r="L241" s="1">
        <f t="shared" si="85"/>
        <v>0</v>
      </c>
      <c r="M241" s="1">
        <f t="shared" si="85"/>
        <v>0</v>
      </c>
      <c r="N241" s="1">
        <f t="shared" si="85"/>
        <v>0</v>
      </c>
      <c r="O241" s="15">
        <f t="shared" si="85"/>
        <v>0</v>
      </c>
      <c r="P241" s="47">
        <f t="shared" si="85"/>
        <v>300000</v>
      </c>
    </row>
    <row r="242" spans="1:16" s="13" customFormat="1" ht="12" x14ac:dyDescent="0.2">
      <c r="A242" s="52"/>
      <c r="B242" s="51"/>
      <c r="C242" s="53"/>
      <c r="D242" s="44" t="s">
        <v>185</v>
      </c>
      <c r="E242" s="27">
        <f t="shared" si="78"/>
        <v>0</v>
      </c>
      <c r="F242" s="1"/>
      <c r="G242" s="1"/>
      <c r="H242" s="1"/>
      <c r="I242" s="91"/>
      <c r="J242" s="27">
        <f t="shared" si="77"/>
        <v>0</v>
      </c>
      <c r="K242" s="1"/>
      <c r="L242" s="1"/>
      <c r="M242" s="1"/>
      <c r="N242" s="1"/>
      <c r="O242" s="15"/>
      <c r="P242" s="47">
        <f t="shared" si="84"/>
        <v>0</v>
      </c>
    </row>
    <row r="243" spans="1:16" s="13" customFormat="1" ht="36" x14ac:dyDescent="0.2">
      <c r="A243" s="52"/>
      <c r="B243" s="51"/>
      <c r="C243" s="53"/>
      <c r="D243" s="45" t="s">
        <v>440</v>
      </c>
      <c r="E243" s="27">
        <f t="shared" si="78"/>
        <v>100000</v>
      </c>
      <c r="F243" s="1">
        <v>100000</v>
      </c>
      <c r="G243" s="1"/>
      <c r="H243" s="1"/>
      <c r="I243" s="91"/>
      <c r="J243" s="27"/>
      <c r="K243" s="1"/>
      <c r="L243" s="1"/>
      <c r="M243" s="1"/>
      <c r="N243" s="1"/>
      <c r="O243" s="15"/>
      <c r="P243" s="47">
        <f t="shared" si="84"/>
        <v>100000</v>
      </c>
    </row>
    <row r="244" spans="1:16" s="13" customFormat="1" ht="24" x14ac:dyDescent="0.2">
      <c r="A244" s="52" t="s">
        <v>471</v>
      </c>
      <c r="B244" s="51" t="s">
        <v>472</v>
      </c>
      <c r="C244" s="53" t="s">
        <v>473</v>
      </c>
      <c r="D244" s="44" t="s">
        <v>474</v>
      </c>
      <c r="E244" s="27">
        <f t="shared" si="78"/>
        <v>200000</v>
      </c>
      <c r="F244" s="1">
        <f>F246</f>
        <v>200000</v>
      </c>
      <c r="G244" s="1"/>
      <c r="H244" s="1"/>
      <c r="I244" s="91"/>
      <c r="J244" s="27"/>
      <c r="K244" s="1"/>
      <c r="L244" s="1"/>
      <c r="M244" s="1"/>
      <c r="N244" s="1"/>
      <c r="O244" s="15"/>
      <c r="P244" s="47"/>
    </row>
    <row r="245" spans="1:16" s="13" customFormat="1" ht="12" x14ac:dyDescent="0.2">
      <c r="A245" s="52"/>
      <c r="B245" s="51"/>
      <c r="C245" s="53"/>
      <c r="D245" s="44" t="s">
        <v>185</v>
      </c>
      <c r="E245" s="27">
        <f t="shared" si="78"/>
        <v>0</v>
      </c>
      <c r="F245" s="1"/>
      <c r="G245" s="1"/>
      <c r="H245" s="1"/>
      <c r="I245" s="91"/>
      <c r="J245" s="27"/>
      <c r="K245" s="1"/>
      <c r="L245" s="1"/>
      <c r="M245" s="1"/>
      <c r="N245" s="1"/>
      <c r="O245" s="15"/>
      <c r="P245" s="47"/>
    </row>
    <row r="246" spans="1:16" s="13" customFormat="1" ht="36" x14ac:dyDescent="0.2">
      <c r="A246" s="52"/>
      <c r="B246" s="51"/>
      <c r="C246" s="53"/>
      <c r="D246" s="45" t="s">
        <v>476</v>
      </c>
      <c r="E246" s="27">
        <f t="shared" si="78"/>
        <v>200000</v>
      </c>
      <c r="F246" s="1">
        <v>200000</v>
      </c>
      <c r="G246" s="1"/>
      <c r="H246" s="1"/>
      <c r="I246" s="91"/>
      <c r="J246" s="27">
        <f t="shared" si="77"/>
        <v>0</v>
      </c>
      <c r="K246" s="1"/>
      <c r="L246" s="1"/>
      <c r="M246" s="1"/>
      <c r="N246" s="1"/>
      <c r="O246" s="15"/>
      <c r="P246" s="47">
        <f t="shared" si="84"/>
        <v>200000</v>
      </c>
    </row>
    <row r="247" spans="1:16" s="36" customFormat="1" ht="25.5" x14ac:dyDescent="0.2">
      <c r="A247" s="16" t="s">
        <v>188</v>
      </c>
      <c r="B247" s="2"/>
      <c r="C247" s="2"/>
      <c r="D247" s="57" t="s">
        <v>493</v>
      </c>
      <c r="E247" s="29">
        <f>E249+E251+E256+E252+E250</f>
        <v>24155000</v>
      </c>
      <c r="F247" s="3">
        <f t="shared" ref="F247:I247" si="86">F249+F251+F256+F252+F250</f>
        <v>24155000</v>
      </c>
      <c r="G247" s="3">
        <f t="shared" si="86"/>
        <v>11500000</v>
      </c>
      <c r="H247" s="3">
        <f t="shared" si="86"/>
        <v>235000</v>
      </c>
      <c r="I247" s="90">
        <f t="shared" si="86"/>
        <v>0</v>
      </c>
      <c r="J247" s="29">
        <f>J249+J251+J256+J252+J250+J255</f>
        <v>200000</v>
      </c>
      <c r="K247" s="3">
        <f t="shared" ref="K247:P247" si="87">K249+K251+K256+K252+K250+K255</f>
        <v>0</v>
      </c>
      <c r="L247" s="3">
        <f t="shared" si="87"/>
        <v>200000</v>
      </c>
      <c r="M247" s="3">
        <f t="shared" si="87"/>
        <v>0</v>
      </c>
      <c r="N247" s="3">
        <f t="shared" si="87"/>
        <v>0</v>
      </c>
      <c r="O247" s="14">
        <f t="shared" si="87"/>
        <v>0</v>
      </c>
      <c r="P247" s="26">
        <f t="shared" si="87"/>
        <v>24355000</v>
      </c>
    </row>
    <row r="248" spans="1:16" s="36" customFormat="1" ht="38.25" x14ac:dyDescent="0.2">
      <c r="A248" s="16" t="s">
        <v>189</v>
      </c>
      <c r="B248" s="2"/>
      <c r="C248" s="2"/>
      <c r="D248" s="57" t="s">
        <v>494</v>
      </c>
      <c r="E248" s="29"/>
      <c r="F248" s="3"/>
      <c r="G248" s="3"/>
      <c r="H248" s="3"/>
      <c r="I248" s="90"/>
      <c r="J248" s="27">
        <f>L248+O248</f>
        <v>0</v>
      </c>
      <c r="K248" s="1"/>
      <c r="L248" s="3"/>
      <c r="M248" s="3"/>
      <c r="N248" s="3"/>
      <c r="O248" s="14"/>
      <c r="P248" s="99">
        <f t="shared" si="84"/>
        <v>0</v>
      </c>
    </row>
    <row r="249" spans="1:16" s="13" customFormat="1" ht="36" x14ac:dyDescent="0.2">
      <c r="A249" s="52" t="s">
        <v>190</v>
      </c>
      <c r="B249" s="53" t="s">
        <v>61</v>
      </c>
      <c r="C249" s="53" t="s">
        <v>22</v>
      </c>
      <c r="D249" s="21" t="s">
        <v>422</v>
      </c>
      <c r="E249" s="27">
        <f>F249+I249</f>
        <v>15055000</v>
      </c>
      <c r="F249" s="1">
        <v>15055000</v>
      </c>
      <c r="G249" s="1">
        <v>11500000</v>
      </c>
      <c r="H249" s="1">
        <v>235000</v>
      </c>
      <c r="I249" s="91"/>
      <c r="J249" s="27">
        <f>L249+O249</f>
        <v>0</v>
      </c>
      <c r="K249" s="1"/>
      <c r="L249" s="1"/>
      <c r="M249" s="1"/>
      <c r="N249" s="1"/>
      <c r="O249" s="15"/>
      <c r="P249" s="47">
        <f t="shared" si="84"/>
        <v>15055000</v>
      </c>
    </row>
    <row r="250" spans="1:16" s="13" customFormat="1" ht="12" x14ac:dyDescent="0.2">
      <c r="A250" s="52" t="s">
        <v>433</v>
      </c>
      <c r="B250" s="53" t="s">
        <v>434</v>
      </c>
      <c r="C250" s="53" t="s">
        <v>193</v>
      </c>
      <c r="D250" s="21" t="s">
        <v>435</v>
      </c>
      <c r="E250" s="27">
        <f>F250+I250</f>
        <v>3500000</v>
      </c>
      <c r="F250" s="1">
        <v>3500000</v>
      </c>
      <c r="G250" s="1"/>
      <c r="H250" s="1"/>
      <c r="I250" s="91"/>
      <c r="J250" s="27"/>
      <c r="K250" s="1"/>
      <c r="L250" s="1"/>
      <c r="M250" s="1"/>
      <c r="N250" s="1"/>
      <c r="O250" s="15"/>
      <c r="P250" s="47">
        <f t="shared" si="84"/>
        <v>3500000</v>
      </c>
    </row>
    <row r="251" spans="1:16" s="13" customFormat="1" ht="12" x14ac:dyDescent="0.2">
      <c r="A251" s="52" t="s">
        <v>191</v>
      </c>
      <c r="B251" s="53" t="s">
        <v>192</v>
      </c>
      <c r="C251" s="53" t="s">
        <v>193</v>
      </c>
      <c r="D251" s="21" t="s">
        <v>194</v>
      </c>
      <c r="E251" s="27">
        <f>F251+I251</f>
        <v>600000</v>
      </c>
      <c r="F251" s="1">
        <v>600000</v>
      </c>
      <c r="G251" s="1"/>
      <c r="H251" s="1"/>
      <c r="I251" s="91"/>
      <c r="J251" s="27">
        <f>L251+O251</f>
        <v>0</v>
      </c>
      <c r="K251" s="1"/>
      <c r="L251" s="1"/>
      <c r="M251" s="1"/>
      <c r="N251" s="1"/>
      <c r="O251" s="15"/>
      <c r="P251" s="47">
        <f t="shared" si="84"/>
        <v>600000</v>
      </c>
    </row>
    <row r="252" spans="1:16" s="13" customFormat="1" ht="12" x14ac:dyDescent="0.2">
      <c r="A252" s="52" t="s">
        <v>432</v>
      </c>
      <c r="B252" s="53" t="s">
        <v>400</v>
      </c>
      <c r="C252" s="53" t="s">
        <v>193</v>
      </c>
      <c r="D252" s="21" t="s">
        <v>401</v>
      </c>
      <c r="E252" s="27">
        <f t="shared" ref="E252" si="88">F252+I252</f>
        <v>5000000</v>
      </c>
      <c r="F252" s="1">
        <v>5000000</v>
      </c>
      <c r="G252" s="1"/>
      <c r="H252" s="1"/>
      <c r="I252" s="91"/>
      <c r="J252" s="27">
        <f t="shared" ref="J252" si="89">L252+O252</f>
        <v>0</v>
      </c>
      <c r="K252" s="1"/>
      <c r="L252" s="1"/>
      <c r="M252" s="1"/>
      <c r="N252" s="1"/>
      <c r="O252" s="15"/>
      <c r="P252" s="47">
        <f t="shared" si="84"/>
        <v>5000000</v>
      </c>
    </row>
    <row r="253" spans="1:16" s="13" customFormat="1" ht="12" x14ac:dyDescent="0.2">
      <c r="A253" s="52"/>
      <c r="B253" s="53"/>
      <c r="C253" s="53"/>
      <c r="D253" s="44" t="s">
        <v>185</v>
      </c>
      <c r="E253" s="27"/>
      <c r="F253" s="1"/>
      <c r="G253" s="1"/>
      <c r="H253" s="1"/>
      <c r="I253" s="91"/>
      <c r="J253" s="27"/>
      <c r="K253" s="1"/>
      <c r="L253" s="1"/>
      <c r="M253" s="1"/>
      <c r="N253" s="1"/>
      <c r="O253" s="15"/>
      <c r="P253" s="47"/>
    </row>
    <row r="254" spans="1:16" s="13" customFormat="1" ht="12" x14ac:dyDescent="0.2">
      <c r="A254" s="52"/>
      <c r="B254" s="53"/>
      <c r="C254" s="53"/>
      <c r="D254" s="44" t="s">
        <v>449</v>
      </c>
      <c r="E254" s="27">
        <f t="shared" ref="E254" si="90">F254+I254</f>
        <v>5000000</v>
      </c>
      <c r="F254" s="1">
        <v>5000000</v>
      </c>
      <c r="G254" s="1"/>
      <c r="H254" s="1"/>
      <c r="I254" s="91"/>
      <c r="J254" s="27"/>
      <c r="K254" s="1"/>
      <c r="L254" s="1"/>
      <c r="M254" s="1"/>
      <c r="N254" s="1"/>
      <c r="O254" s="15"/>
      <c r="P254" s="47"/>
    </row>
    <row r="255" spans="1:16" s="13" customFormat="1" ht="84" x14ac:dyDescent="0.2">
      <c r="A255" s="52" t="s">
        <v>465</v>
      </c>
      <c r="B255" s="53" t="s">
        <v>253</v>
      </c>
      <c r="C255" s="53" t="s">
        <v>25</v>
      </c>
      <c r="D255" s="21" t="s">
        <v>254</v>
      </c>
      <c r="E255" s="27"/>
      <c r="F255" s="1"/>
      <c r="G255" s="1"/>
      <c r="H255" s="1"/>
      <c r="I255" s="91"/>
      <c r="J255" s="27">
        <f t="shared" ref="J255" si="91">L255+O255</f>
        <v>100000</v>
      </c>
      <c r="K255" s="1"/>
      <c r="L255" s="1">
        <v>100000</v>
      </c>
      <c r="M255" s="1"/>
      <c r="N255" s="1"/>
      <c r="O255" s="15"/>
      <c r="P255" s="47">
        <f t="shared" ref="P255" si="92">E255+J255</f>
        <v>100000</v>
      </c>
    </row>
    <row r="256" spans="1:16" s="13" customFormat="1" ht="24" x14ac:dyDescent="0.2">
      <c r="A256" s="52" t="s">
        <v>304</v>
      </c>
      <c r="B256" s="53" t="s">
        <v>96</v>
      </c>
      <c r="C256" s="53" t="s">
        <v>17</v>
      </c>
      <c r="D256" s="21" t="s">
        <v>9</v>
      </c>
      <c r="E256" s="27">
        <f>F256+I256</f>
        <v>0</v>
      </c>
      <c r="F256" s="1"/>
      <c r="G256" s="1"/>
      <c r="H256" s="1"/>
      <c r="I256" s="91"/>
      <c r="J256" s="27">
        <f>L256+O256</f>
        <v>100000</v>
      </c>
      <c r="K256" s="1"/>
      <c r="L256" s="1">
        <v>100000</v>
      </c>
      <c r="M256" s="1"/>
      <c r="N256" s="1"/>
      <c r="O256" s="15"/>
      <c r="P256" s="47">
        <f t="shared" si="84"/>
        <v>100000</v>
      </c>
    </row>
    <row r="257" spans="1:18" s="36" customFormat="1" ht="38.25" x14ac:dyDescent="0.2">
      <c r="A257" s="16" t="s">
        <v>320</v>
      </c>
      <c r="B257" s="2"/>
      <c r="C257" s="2"/>
      <c r="D257" s="57" t="s">
        <v>323</v>
      </c>
      <c r="E257" s="29">
        <f>E259</f>
        <v>24200000</v>
      </c>
      <c r="F257" s="3">
        <f t="shared" ref="F257:P257" si="93">F259</f>
        <v>24200000</v>
      </c>
      <c r="G257" s="3">
        <f t="shared" si="93"/>
        <v>15608000</v>
      </c>
      <c r="H257" s="3">
        <f t="shared" si="93"/>
        <v>2270000</v>
      </c>
      <c r="I257" s="90">
        <f t="shared" si="93"/>
        <v>0</v>
      </c>
      <c r="J257" s="29">
        <f t="shared" si="93"/>
        <v>0</v>
      </c>
      <c r="K257" s="3">
        <f t="shared" si="93"/>
        <v>0</v>
      </c>
      <c r="L257" s="3">
        <f t="shared" si="93"/>
        <v>0</v>
      </c>
      <c r="M257" s="3">
        <f t="shared" si="93"/>
        <v>0</v>
      </c>
      <c r="N257" s="3">
        <f t="shared" si="93"/>
        <v>0</v>
      </c>
      <c r="O257" s="14">
        <f t="shared" si="93"/>
        <v>0</v>
      </c>
      <c r="P257" s="99">
        <f t="shared" si="93"/>
        <v>24200000</v>
      </c>
    </row>
    <row r="258" spans="1:18" s="36" customFormat="1" ht="38.25" x14ac:dyDescent="0.2">
      <c r="A258" s="16" t="s">
        <v>321</v>
      </c>
      <c r="B258" s="2"/>
      <c r="C258" s="2"/>
      <c r="D258" s="57" t="s">
        <v>323</v>
      </c>
      <c r="E258" s="29"/>
      <c r="F258" s="3"/>
      <c r="G258" s="3"/>
      <c r="H258" s="3"/>
      <c r="I258" s="90"/>
      <c r="J258" s="27">
        <f>L258+O258</f>
        <v>0</v>
      </c>
      <c r="K258" s="1"/>
      <c r="L258" s="3"/>
      <c r="M258" s="3"/>
      <c r="N258" s="3"/>
      <c r="O258" s="14"/>
      <c r="P258" s="99">
        <f t="shared" si="84"/>
        <v>0</v>
      </c>
    </row>
    <row r="259" spans="1:18" s="13" customFormat="1" ht="36" x14ac:dyDescent="0.2">
      <c r="A259" s="52" t="s">
        <v>322</v>
      </c>
      <c r="B259" s="53" t="s">
        <v>61</v>
      </c>
      <c r="C259" s="53" t="s">
        <v>22</v>
      </c>
      <c r="D259" s="21" t="s">
        <v>422</v>
      </c>
      <c r="E259" s="27">
        <f>F259+I259</f>
        <v>24200000</v>
      </c>
      <c r="F259" s="1">
        <v>24200000</v>
      </c>
      <c r="G259" s="1">
        <v>15608000</v>
      </c>
      <c r="H259" s="1">
        <v>2270000</v>
      </c>
      <c r="I259" s="91"/>
      <c r="J259" s="27">
        <v>0</v>
      </c>
      <c r="K259" s="1"/>
      <c r="L259" s="1"/>
      <c r="M259" s="1"/>
      <c r="N259" s="1"/>
      <c r="O259" s="15"/>
      <c r="P259" s="99">
        <f t="shared" si="84"/>
        <v>24200000</v>
      </c>
    </row>
    <row r="260" spans="1:18" s="36" customFormat="1" ht="25.5" x14ac:dyDescent="0.2">
      <c r="A260" s="16" t="s">
        <v>115</v>
      </c>
      <c r="B260" s="2"/>
      <c r="C260" s="2"/>
      <c r="D260" s="57" t="s">
        <v>350</v>
      </c>
      <c r="E260" s="29">
        <f>E262+E263+E269+E270</f>
        <v>108200000</v>
      </c>
      <c r="F260" s="3">
        <f>F262+F263+F269+F270</f>
        <v>108200000</v>
      </c>
      <c r="G260" s="3">
        <f>G262+G263+G269+G270</f>
        <v>12500000</v>
      </c>
      <c r="H260" s="3">
        <f>H262+H263+H269+270:270</f>
        <v>800000</v>
      </c>
      <c r="I260" s="90">
        <f>I262+I263+I269+I270</f>
        <v>0</v>
      </c>
      <c r="J260" s="29">
        <f>J262+J263+J269+J270</f>
        <v>0</v>
      </c>
      <c r="K260" s="3">
        <f>K262+K263+K269+K270</f>
        <v>0</v>
      </c>
      <c r="L260" s="3">
        <f t="shared" ref="L260:O260" si="94">L262+L263+L269+L270</f>
        <v>0</v>
      </c>
      <c r="M260" s="3">
        <f t="shared" si="94"/>
        <v>0</v>
      </c>
      <c r="N260" s="3">
        <f t="shared" si="94"/>
        <v>0</v>
      </c>
      <c r="O260" s="14">
        <f t="shared" si="94"/>
        <v>0</v>
      </c>
      <c r="P260" s="99">
        <f>P262+P263+P269+P270</f>
        <v>108200000</v>
      </c>
    </row>
    <row r="261" spans="1:18" s="36" customFormat="1" ht="25.5" x14ac:dyDescent="0.2">
      <c r="A261" s="16" t="s">
        <v>116</v>
      </c>
      <c r="B261" s="2"/>
      <c r="C261" s="2"/>
      <c r="D261" s="57" t="s">
        <v>350</v>
      </c>
      <c r="E261" s="29"/>
      <c r="F261" s="3"/>
      <c r="G261" s="3"/>
      <c r="H261" s="3"/>
      <c r="I261" s="90"/>
      <c r="J261" s="27">
        <f t="shared" si="54"/>
        <v>0</v>
      </c>
      <c r="K261" s="1"/>
      <c r="L261" s="3"/>
      <c r="M261" s="3"/>
      <c r="N261" s="3"/>
      <c r="O261" s="14"/>
      <c r="P261" s="99">
        <f t="shared" si="84"/>
        <v>0</v>
      </c>
    </row>
    <row r="262" spans="1:18" s="13" customFormat="1" ht="36" x14ac:dyDescent="0.2">
      <c r="A262" s="52" t="s">
        <v>117</v>
      </c>
      <c r="B262" s="53" t="s">
        <v>61</v>
      </c>
      <c r="C262" s="53" t="s">
        <v>22</v>
      </c>
      <c r="D262" s="21" t="s">
        <v>422</v>
      </c>
      <c r="E262" s="27">
        <f>F262+I262</f>
        <v>19300000</v>
      </c>
      <c r="F262" s="1">
        <f>19300000</f>
        <v>19300000</v>
      </c>
      <c r="G262" s="1">
        <v>12500000</v>
      </c>
      <c r="H262" s="1">
        <f>800000</f>
        <v>800000</v>
      </c>
      <c r="I262" s="91"/>
      <c r="J262" s="27">
        <f t="shared" si="54"/>
        <v>0</v>
      </c>
      <c r="K262" s="1"/>
      <c r="L262" s="1"/>
      <c r="M262" s="1"/>
      <c r="N262" s="1"/>
      <c r="O262" s="15"/>
      <c r="P262" s="47">
        <f t="shared" si="84"/>
        <v>19300000</v>
      </c>
    </row>
    <row r="263" spans="1:18" s="13" customFormat="1" ht="12" x14ac:dyDescent="0.2">
      <c r="A263" s="52" t="s">
        <v>174</v>
      </c>
      <c r="B263" s="53" t="s">
        <v>14</v>
      </c>
      <c r="C263" s="53" t="s">
        <v>15</v>
      </c>
      <c r="D263" s="21" t="s">
        <v>175</v>
      </c>
      <c r="E263" s="27">
        <f>F263+I263</f>
        <v>63900000</v>
      </c>
      <c r="F263" s="1">
        <f>F265+F266+F267+F268+6500000</f>
        <v>63900000</v>
      </c>
      <c r="G263" s="1"/>
      <c r="H263" s="1"/>
      <c r="I263" s="91">
        <f>I265+I266+I267+I268</f>
        <v>0</v>
      </c>
      <c r="J263" s="27">
        <f t="shared" ref="J263" si="95">L263+O263</f>
        <v>0</v>
      </c>
      <c r="K263" s="1"/>
      <c r="L263" s="1"/>
      <c r="M263" s="1"/>
      <c r="N263" s="1"/>
      <c r="O263" s="15"/>
      <c r="P263" s="47">
        <f t="shared" si="84"/>
        <v>63900000</v>
      </c>
    </row>
    <row r="264" spans="1:18" s="13" customFormat="1" ht="12" x14ac:dyDescent="0.2">
      <c r="A264" s="52"/>
      <c r="B264" s="53"/>
      <c r="C264" s="53"/>
      <c r="D264" s="21" t="s">
        <v>27</v>
      </c>
      <c r="E264" s="27"/>
      <c r="F264" s="1"/>
      <c r="G264" s="1"/>
      <c r="H264" s="1"/>
      <c r="I264" s="91"/>
      <c r="J264" s="27"/>
      <c r="K264" s="1"/>
      <c r="L264" s="1"/>
      <c r="M264" s="1"/>
      <c r="N264" s="1"/>
      <c r="O264" s="15"/>
      <c r="P264" s="47">
        <f t="shared" si="84"/>
        <v>0</v>
      </c>
    </row>
    <row r="265" spans="1:18" s="13" customFormat="1" ht="12" x14ac:dyDescent="0.2">
      <c r="A265" s="52"/>
      <c r="B265" s="53"/>
      <c r="C265" s="53"/>
      <c r="D265" s="22" t="s">
        <v>28</v>
      </c>
      <c r="E265" s="27">
        <f t="shared" ref="E265:E270" si="96">F265+I265</f>
        <v>100000</v>
      </c>
      <c r="F265" s="1">
        <v>100000</v>
      </c>
      <c r="G265" s="1"/>
      <c r="H265" s="1"/>
      <c r="I265" s="91"/>
      <c r="J265" s="27">
        <f t="shared" ref="J265:J270" si="97">L265+O265</f>
        <v>0</v>
      </c>
      <c r="K265" s="1"/>
      <c r="L265" s="1"/>
      <c r="M265" s="1"/>
      <c r="N265" s="1"/>
      <c r="O265" s="15"/>
      <c r="P265" s="47">
        <f t="shared" si="84"/>
        <v>100000</v>
      </c>
    </row>
    <row r="266" spans="1:18" s="13" customFormat="1" ht="36" x14ac:dyDescent="0.2">
      <c r="A266" s="52"/>
      <c r="B266" s="53"/>
      <c r="C266" s="53"/>
      <c r="D266" s="21" t="s">
        <v>313</v>
      </c>
      <c r="E266" s="27">
        <f>F266+I266</f>
        <v>21800000</v>
      </c>
      <c r="F266" s="1">
        <f>6300000+1000000+8000000+6500000</f>
        <v>21800000</v>
      </c>
      <c r="G266" s="1"/>
      <c r="H266" s="1"/>
      <c r="I266" s="91"/>
      <c r="J266" s="27">
        <f t="shared" si="97"/>
        <v>0</v>
      </c>
      <c r="K266" s="1"/>
      <c r="L266" s="1"/>
      <c r="M266" s="1"/>
      <c r="N266" s="1"/>
      <c r="O266" s="15"/>
      <c r="P266" s="47">
        <f t="shared" si="84"/>
        <v>21800000</v>
      </c>
    </row>
    <row r="267" spans="1:18" s="13" customFormat="1" ht="24" x14ac:dyDescent="0.2">
      <c r="A267" s="52"/>
      <c r="B267" s="53"/>
      <c r="C267" s="53"/>
      <c r="D267" s="21" t="s">
        <v>56</v>
      </c>
      <c r="E267" s="27">
        <f t="shared" si="96"/>
        <v>35000000</v>
      </c>
      <c r="F267" s="1">
        <v>35000000</v>
      </c>
      <c r="G267" s="1"/>
      <c r="H267" s="1"/>
      <c r="I267" s="91"/>
      <c r="J267" s="27">
        <f t="shared" si="97"/>
        <v>0</v>
      </c>
      <c r="K267" s="1"/>
      <c r="L267" s="1"/>
      <c r="M267" s="1"/>
      <c r="N267" s="1"/>
      <c r="O267" s="15"/>
      <c r="P267" s="47">
        <f t="shared" si="84"/>
        <v>35000000</v>
      </c>
    </row>
    <row r="268" spans="1:18" s="13" customFormat="1" ht="12" x14ac:dyDescent="0.2">
      <c r="A268" s="52"/>
      <c r="B268" s="53"/>
      <c r="C268" s="53"/>
      <c r="D268" s="21" t="s">
        <v>314</v>
      </c>
      <c r="E268" s="27">
        <f t="shared" si="96"/>
        <v>500000</v>
      </c>
      <c r="F268" s="1">
        <v>500000</v>
      </c>
      <c r="G268" s="1"/>
      <c r="H268" s="1"/>
      <c r="I268" s="91"/>
      <c r="J268" s="27">
        <f t="shared" si="97"/>
        <v>0</v>
      </c>
      <c r="K268" s="1"/>
      <c r="L268" s="1"/>
      <c r="M268" s="1"/>
      <c r="N268" s="1"/>
      <c r="O268" s="15"/>
      <c r="P268" s="47">
        <f t="shared" si="84"/>
        <v>500000</v>
      </c>
    </row>
    <row r="269" spans="1:18" s="13" customFormat="1" ht="12" x14ac:dyDescent="0.2">
      <c r="A269" s="52" t="s">
        <v>118</v>
      </c>
      <c r="B269" s="53" t="s">
        <v>99</v>
      </c>
      <c r="C269" s="53" t="s">
        <v>101</v>
      </c>
      <c r="D269" s="21" t="s">
        <v>100</v>
      </c>
      <c r="E269" s="27">
        <f t="shared" si="96"/>
        <v>15000000</v>
      </c>
      <c r="F269" s="1">
        <v>15000000</v>
      </c>
      <c r="G269" s="1"/>
      <c r="H269" s="1"/>
      <c r="I269" s="91"/>
      <c r="J269" s="27">
        <f t="shared" si="97"/>
        <v>0</v>
      </c>
      <c r="K269" s="1"/>
      <c r="L269" s="1"/>
      <c r="M269" s="1"/>
      <c r="N269" s="1"/>
      <c r="O269" s="15"/>
      <c r="P269" s="47">
        <f t="shared" si="84"/>
        <v>15000000</v>
      </c>
      <c r="R269" s="35"/>
    </row>
    <row r="270" spans="1:18" s="13" customFormat="1" ht="12.75" thickBot="1" x14ac:dyDescent="0.25">
      <c r="A270" s="52" t="s">
        <v>392</v>
      </c>
      <c r="B270" s="53" t="s">
        <v>390</v>
      </c>
      <c r="C270" s="53" t="s">
        <v>15</v>
      </c>
      <c r="D270" s="21" t="s">
        <v>391</v>
      </c>
      <c r="E270" s="86">
        <f t="shared" si="96"/>
        <v>10000000</v>
      </c>
      <c r="F270" s="87">
        <v>10000000</v>
      </c>
      <c r="G270" s="87"/>
      <c r="H270" s="87"/>
      <c r="I270" s="97"/>
      <c r="J270" s="86">
        <f t="shared" si="97"/>
        <v>0</v>
      </c>
      <c r="K270" s="87"/>
      <c r="L270" s="87"/>
      <c r="M270" s="87"/>
      <c r="N270" s="87"/>
      <c r="O270" s="88"/>
      <c r="P270" s="47">
        <f t="shared" si="84"/>
        <v>10000000</v>
      </c>
    </row>
    <row r="271" spans="1:18" s="74" customFormat="1" ht="13.5" thickBot="1" x14ac:dyDescent="0.2">
      <c r="A271" s="73"/>
      <c r="B271" s="123" t="s">
        <v>2</v>
      </c>
      <c r="C271" s="123"/>
      <c r="D271" s="124"/>
      <c r="E271" s="80">
        <f t="shared" ref="E271:P271" si="98">E13+E53+E83+E94+E128+E134+E161+E247+E182+E190+E203+E228+E260+E147+E173+E217+E257+E209+E200</f>
        <v>3835562260</v>
      </c>
      <c r="F271" s="81">
        <f t="shared" si="98"/>
        <v>3835562260</v>
      </c>
      <c r="G271" s="81">
        <f t="shared" si="98"/>
        <v>1492302100</v>
      </c>
      <c r="H271" s="81">
        <f t="shared" si="98"/>
        <v>253633600</v>
      </c>
      <c r="I271" s="82">
        <f t="shared" si="98"/>
        <v>0</v>
      </c>
      <c r="J271" s="80">
        <f t="shared" si="98"/>
        <v>680407000</v>
      </c>
      <c r="K271" s="81">
        <f t="shared" si="98"/>
        <v>590200000</v>
      </c>
      <c r="L271" s="81">
        <f t="shared" si="98"/>
        <v>89957000</v>
      </c>
      <c r="M271" s="81">
        <f t="shared" si="98"/>
        <v>12495100</v>
      </c>
      <c r="N271" s="81">
        <f t="shared" si="98"/>
        <v>6756500</v>
      </c>
      <c r="O271" s="82">
        <f t="shared" si="98"/>
        <v>590450000</v>
      </c>
      <c r="P271" s="50">
        <f t="shared" si="98"/>
        <v>4515969260</v>
      </c>
    </row>
    <row r="272" spans="1:18" s="32" customFormat="1" x14ac:dyDescent="0.2">
      <c r="A272" s="31"/>
      <c r="B272" s="33"/>
      <c r="C272" s="33"/>
      <c r="E272" s="34"/>
      <c r="F272" s="34"/>
      <c r="G272" s="34"/>
      <c r="H272" s="34"/>
      <c r="J272" s="56"/>
      <c r="K272" s="56"/>
      <c r="L272" s="122" t="s">
        <v>310</v>
      </c>
      <c r="M272" s="122"/>
      <c r="N272" s="122"/>
      <c r="O272" s="56"/>
      <c r="P272" s="56"/>
      <c r="Q272" s="34"/>
    </row>
    <row r="273" spans="1:17" s="32" customFormat="1" x14ac:dyDescent="0.2">
      <c r="A273" s="31"/>
      <c r="B273" s="33"/>
      <c r="C273" s="33"/>
      <c r="E273" s="34"/>
      <c r="F273" s="34"/>
      <c r="G273" s="34"/>
      <c r="H273" s="34"/>
      <c r="J273" s="56"/>
      <c r="K273" s="56"/>
      <c r="L273" s="122"/>
      <c r="M273" s="122"/>
      <c r="N273" s="122"/>
      <c r="O273" s="56"/>
      <c r="P273" s="56"/>
    </row>
    <row r="274" spans="1:17" s="32" customFormat="1" x14ac:dyDescent="0.2">
      <c r="A274" s="31"/>
      <c r="B274" s="33"/>
      <c r="C274" s="33"/>
      <c r="E274" s="34"/>
      <c r="F274" s="34"/>
      <c r="G274" s="34"/>
      <c r="H274" s="34"/>
      <c r="J274" s="56"/>
      <c r="K274" s="56"/>
      <c r="L274" s="122"/>
      <c r="M274" s="122"/>
      <c r="N274" s="122"/>
      <c r="O274" s="56"/>
      <c r="P274" s="56"/>
      <c r="Q274" s="34"/>
    </row>
    <row r="275" spans="1:17" s="32" customFormat="1" ht="15.75" x14ac:dyDescent="0.2">
      <c r="A275" s="31"/>
      <c r="B275" s="121" t="s">
        <v>10</v>
      </c>
      <c r="C275" s="121"/>
      <c r="D275" s="121"/>
      <c r="E275" s="75"/>
      <c r="F275" s="76"/>
      <c r="G275" s="76"/>
      <c r="H275" s="77"/>
      <c r="I275" s="76"/>
      <c r="J275" s="55"/>
      <c r="K275" s="122"/>
      <c r="L275" s="122"/>
      <c r="M275" s="122"/>
      <c r="N275" s="122"/>
      <c r="O275" s="122"/>
      <c r="P275" s="55"/>
    </row>
    <row r="276" spans="1:17" s="32" customFormat="1" ht="15.75" x14ac:dyDescent="0.2">
      <c r="A276" s="31"/>
      <c r="B276" s="54"/>
      <c r="C276" s="54"/>
      <c r="D276" s="54"/>
      <c r="E276" s="77"/>
      <c r="F276" s="77"/>
      <c r="G276" s="76"/>
      <c r="H276" s="77"/>
      <c r="I276" s="76"/>
      <c r="J276" s="55"/>
      <c r="K276" s="122"/>
      <c r="L276" s="122"/>
      <c r="M276" s="122"/>
      <c r="N276" s="122"/>
      <c r="O276" s="122"/>
      <c r="P276" s="55"/>
    </row>
    <row r="277" spans="1:17" x14ac:dyDescent="0.2">
      <c r="E277" s="12"/>
      <c r="F277" s="12"/>
      <c r="G277" s="12"/>
      <c r="H277" s="12"/>
    </row>
    <row r="278" spans="1:17" x14ac:dyDescent="0.2"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</row>
    <row r="279" spans="1:17" x14ac:dyDescent="0.2">
      <c r="E279" s="12"/>
    </row>
    <row r="280" spans="1:17" x14ac:dyDescent="0.2">
      <c r="F280" s="12"/>
    </row>
    <row r="283" spans="1:17" x14ac:dyDescent="0.2">
      <c r="G283" s="12"/>
    </row>
    <row r="286" spans="1:17" x14ac:dyDescent="0.2">
      <c r="E286" s="12"/>
      <c r="F286" s="12"/>
      <c r="G286" s="12"/>
      <c r="H286" s="12"/>
    </row>
  </sheetData>
  <mergeCells count="33">
    <mergeCell ref="B1:N1"/>
    <mergeCell ref="B2:N2"/>
    <mergeCell ref="L10:L12"/>
    <mergeCell ref="O10:O12"/>
    <mergeCell ref="M10:N10"/>
    <mergeCell ref="G10:H10"/>
    <mergeCell ref="N4:O4"/>
    <mergeCell ref="A6:B6"/>
    <mergeCell ref="A7:B7"/>
    <mergeCell ref="A9:A12"/>
    <mergeCell ref="B9:B12"/>
    <mergeCell ref="D9:D12"/>
    <mergeCell ref="C9:C12"/>
    <mergeCell ref="E9:I9"/>
    <mergeCell ref="B275:D275"/>
    <mergeCell ref="L272:N276"/>
    <mergeCell ref="K275:K276"/>
    <mergeCell ref="O275:O276"/>
    <mergeCell ref="B271:D271"/>
    <mergeCell ref="A197:A198"/>
    <mergeCell ref="B197:B198"/>
    <mergeCell ref="C197:C198"/>
    <mergeCell ref="P9:P12"/>
    <mergeCell ref="F10:F12"/>
    <mergeCell ref="J9:O9"/>
    <mergeCell ref="G11:G12"/>
    <mergeCell ref="H11:H12"/>
    <mergeCell ref="M11:M12"/>
    <mergeCell ref="N11:N12"/>
    <mergeCell ref="E10:E12"/>
    <mergeCell ref="J10:J12"/>
    <mergeCell ref="K10:K12"/>
    <mergeCell ref="I10:I12"/>
  </mergeCells>
  <phoneticPr fontId="5" type="noConversion"/>
  <pageMargins left="0" right="0" top="1.3779527559055118" bottom="0.39370078740157483" header="0.51181102362204722" footer="0.51181102362204722"/>
  <pageSetup paperSize="9" scale="62" fitToHeight="30" orientation="landscape" r:id="rId1"/>
  <ignoredErrors>
    <ignoredError sqref="J104 H67:I67 E59:E61 E62 E77:E78 E79 E80:E82 E69:E75" emptyCellReference="1"/>
    <ignoredError sqref="A82:C82" numberStoredAsText="1"/>
    <ignoredError sqref="J257 J7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TDSheet</vt:lpstr>
      <vt:lpstr>TDSheet!Заголовки_для_печати</vt:lpstr>
      <vt:lpstr>TDSheet!Область_печати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User</cp:lastModifiedBy>
  <cp:lastPrinted>2023-11-30T13:40:37Z</cp:lastPrinted>
  <dcterms:created xsi:type="dcterms:W3CDTF">2016-12-02T14:24:23Z</dcterms:created>
  <dcterms:modified xsi:type="dcterms:W3CDTF">2023-12-07T08:56:14Z</dcterms:modified>
</cp:coreProperties>
</file>