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пень\липень 3\"/>
    </mc:Choice>
  </mc:AlternateContent>
  <bookViews>
    <workbookView xWindow="0" yWindow="0" windowWidth="21570" windowHeight="1021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Лист1!$A$1:$L$133</definedName>
  </definedNames>
  <calcPr calcId="152511" fullCalcOnLoad="1"/>
</workbook>
</file>

<file path=xl/calcChain.xml><?xml version="1.0" encoding="utf-8"?>
<calcChain xmlns="http://schemas.openxmlformats.org/spreadsheetml/2006/main">
  <c r="H128" i="1" l="1"/>
  <c r="I117" i="1"/>
  <c r="I119" i="1"/>
  <c r="I78" i="1"/>
  <c r="I79" i="1"/>
  <c r="H78" i="1"/>
  <c r="I75" i="1"/>
  <c r="I76" i="1"/>
  <c r="H25" i="1"/>
  <c r="H26" i="1"/>
  <c r="H27" i="1"/>
  <c r="H122" i="1"/>
  <c r="H123" i="1"/>
  <c r="H124" i="1"/>
  <c r="H126" i="1"/>
  <c r="H111" i="1"/>
  <c r="H113" i="1"/>
  <c r="H114" i="1"/>
  <c r="I62" i="1"/>
  <c r="I64" i="1"/>
  <c r="H62" i="1"/>
  <c r="J59" i="1"/>
  <c r="L59" i="1"/>
  <c r="E52" i="1"/>
  <c r="E33" i="1"/>
  <c r="F52" i="1"/>
  <c r="F33" i="1"/>
  <c r="G52" i="1"/>
  <c r="J52" i="1"/>
  <c r="D52" i="1"/>
  <c r="D33" i="1"/>
  <c r="D84" i="1"/>
  <c r="D106" i="1"/>
  <c r="D128" i="1"/>
  <c r="L58" i="1"/>
  <c r="J58" i="1"/>
  <c r="I41" i="1"/>
  <c r="H22" i="1"/>
  <c r="G13" i="1"/>
  <c r="L13" i="1"/>
  <c r="H15" i="1"/>
  <c r="D120" i="1"/>
  <c r="E120" i="1"/>
  <c r="F120" i="1"/>
  <c r="G120" i="1"/>
  <c r="C120" i="1"/>
  <c r="H120" i="1"/>
  <c r="I23" i="1"/>
  <c r="H50" i="1"/>
  <c r="I46" i="1"/>
  <c r="I47" i="1"/>
  <c r="I44" i="1"/>
  <c r="H43" i="1"/>
  <c r="H47" i="1"/>
  <c r="L87" i="1"/>
  <c r="K87" i="1"/>
  <c r="J87" i="1"/>
  <c r="I87" i="1"/>
  <c r="D86" i="1"/>
  <c r="E86" i="1"/>
  <c r="F86" i="1"/>
  <c r="G86" i="1"/>
  <c r="C86" i="1"/>
  <c r="J67" i="1"/>
  <c r="L67" i="1"/>
  <c r="L66" i="1"/>
  <c r="J66" i="1"/>
  <c r="K30" i="1"/>
  <c r="I30" i="1"/>
  <c r="J30" i="1"/>
  <c r="L30" i="1"/>
  <c r="I21" i="1"/>
  <c r="I122" i="1"/>
  <c r="I124" i="1"/>
  <c r="I125" i="1"/>
  <c r="I110" i="1"/>
  <c r="I116" i="1"/>
  <c r="H119" i="1"/>
  <c r="H110" i="1"/>
  <c r="H115" i="1"/>
  <c r="H116" i="1"/>
  <c r="I72" i="1"/>
  <c r="H71" i="1"/>
  <c r="H72" i="1"/>
  <c r="I60" i="1"/>
  <c r="H60" i="1"/>
  <c r="C121" i="1"/>
  <c r="C92" i="1"/>
  <c r="C88" i="1"/>
  <c r="H88" i="1"/>
  <c r="C73" i="1"/>
  <c r="C52" i="1"/>
  <c r="C48" i="1"/>
  <c r="C33" i="1"/>
  <c r="C45" i="1"/>
  <c r="C34" i="1"/>
  <c r="C20" i="1"/>
  <c r="C13" i="1"/>
  <c r="C84" i="1"/>
  <c r="C106" i="1"/>
  <c r="C128" i="1"/>
  <c r="H117" i="1"/>
  <c r="K97" i="1"/>
  <c r="K98" i="1"/>
  <c r="I97" i="1"/>
  <c r="I98" i="1"/>
  <c r="I50" i="1"/>
  <c r="I36" i="1"/>
  <c r="H51" i="1"/>
  <c r="H24" i="1"/>
  <c r="H21" i="1"/>
  <c r="J113" i="1"/>
  <c r="L113" i="1"/>
  <c r="D92" i="1"/>
  <c r="D85" i="1"/>
  <c r="E92" i="1"/>
  <c r="F92" i="1"/>
  <c r="G92" i="1"/>
  <c r="H80" i="1"/>
  <c r="H81" i="1"/>
  <c r="H82" i="1"/>
  <c r="K60" i="1"/>
  <c r="K57" i="1"/>
  <c r="I57" i="1"/>
  <c r="J24" i="1"/>
  <c r="L24" i="1"/>
  <c r="H99" i="1"/>
  <c r="H49" i="1"/>
  <c r="I37" i="1"/>
  <c r="K28" i="1"/>
  <c r="K29" i="1"/>
  <c r="K31" i="1"/>
  <c r="H32" i="1"/>
  <c r="I29" i="1"/>
  <c r="I31" i="1"/>
  <c r="L22" i="1"/>
  <c r="J22" i="1"/>
  <c r="I103" i="1"/>
  <c r="J103" i="1"/>
  <c r="K103" i="1"/>
  <c r="L103" i="1"/>
  <c r="J27" i="1"/>
  <c r="L27" i="1"/>
  <c r="J25" i="1"/>
  <c r="L25" i="1"/>
  <c r="L18" i="1"/>
  <c r="J18" i="1"/>
  <c r="I17" i="1"/>
  <c r="G73" i="1"/>
  <c r="J26" i="1"/>
  <c r="L26" i="1"/>
  <c r="K99" i="1"/>
  <c r="L101" i="1"/>
  <c r="L99" i="1"/>
  <c r="L91" i="1"/>
  <c r="J101" i="1"/>
  <c r="J99" i="1"/>
  <c r="J91" i="1"/>
  <c r="I99" i="1"/>
  <c r="I81" i="1"/>
  <c r="H69" i="1"/>
  <c r="H38" i="1"/>
  <c r="J97" i="1"/>
  <c r="L97" i="1"/>
  <c r="G88" i="1"/>
  <c r="F88" i="1"/>
  <c r="E88" i="1"/>
  <c r="I71" i="1"/>
  <c r="J71" i="1"/>
  <c r="K71" i="1"/>
  <c r="H102" i="1"/>
  <c r="K77" i="1"/>
  <c r="K79" i="1"/>
  <c r="K81" i="1"/>
  <c r="K69" i="1"/>
  <c r="K70" i="1"/>
  <c r="H70" i="1"/>
  <c r="I70" i="1"/>
  <c r="H68" i="1"/>
  <c r="I35" i="1"/>
  <c r="H35" i="1"/>
  <c r="L93" i="1"/>
  <c r="L94" i="1"/>
  <c r="L95" i="1"/>
  <c r="K93" i="1"/>
  <c r="J93" i="1"/>
  <c r="J94" i="1"/>
  <c r="J95" i="1"/>
  <c r="J96" i="1"/>
  <c r="J98" i="1"/>
  <c r="J100" i="1"/>
  <c r="I93" i="1"/>
  <c r="H93" i="1"/>
  <c r="H95" i="1"/>
  <c r="H96" i="1"/>
  <c r="D88" i="1"/>
  <c r="L90" i="1"/>
  <c r="K90" i="1"/>
  <c r="J90" i="1"/>
  <c r="I90" i="1"/>
  <c r="H90" i="1"/>
  <c r="L89" i="1"/>
  <c r="K89" i="1"/>
  <c r="J89" i="1"/>
  <c r="I89" i="1"/>
  <c r="H89" i="1"/>
  <c r="J81" i="1"/>
  <c r="L81" i="1"/>
  <c r="K47" i="1"/>
  <c r="K37" i="1"/>
  <c r="I100" i="1"/>
  <c r="L108" i="1"/>
  <c r="K108" i="1"/>
  <c r="L71" i="1"/>
  <c r="L61" i="1"/>
  <c r="J108" i="1"/>
  <c r="L111" i="1"/>
  <c r="J111" i="1"/>
  <c r="I68" i="1"/>
  <c r="J68" i="1"/>
  <c r="K68" i="1"/>
  <c r="L68" i="1"/>
  <c r="J65" i="1"/>
  <c r="K65" i="1"/>
  <c r="L65" i="1"/>
  <c r="D34" i="1"/>
  <c r="J29" i="1"/>
  <c r="L29" i="1"/>
  <c r="J28" i="1"/>
  <c r="L28" i="1"/>
  <c r="D20" i="1"/>
  <c r="E20" i="1"/>
  <c r="F20" i="1"/>
  <c r="G20" i="1"/>
  <c r="H23" i="1"/>
  <c r="E121" i="1"/>
  <c r="K121" i="1"/>
  <c r="F121" i="1"/>
  <c r="G121" i="1"/>
  <c r="I40" i="1"/>
  <c r="I42" i="1"/>
  <c r="H42" i="1"/>
  <c r="H44" i="1"/>
  <c r="I38" i="1"/>
  <c r="I39" i="1"/>
  <c r="I16" i="1"/>
  <c r="H16" i="1"/>
  <c r="I15" i="1"/>
  <c r="J122" i="1"/>
  <c r="J123" i="1"/>
  <c r="J124" i="1"/>
  <c r="J125" i="1"/>
  <c r="J126" i="1"/>
  <c r="K122" i="1"/>
  <c r="K124" i="1"/>
  <c r="K125" i="1"/>
  <c r="I108" i="1"/>
  <c r="J77" i="1"/>
  <c r="I69" i="1"/>
  <c r="H14" i="1"/>
  <c r="I14" i="1"/>
  <c r="H108" i="1"/>
  <c r="I77" i="1"/>
  <c r="J61" i="1"/>
  <c r="H31" i="1"/>
  <c r="L102" i="1"/>
  <c r="J102" i="1"/>
  <c r="D121" i="1"/>
  <c r="L75" i="1"/>
  <c r="L76" i="1"/>
  <c r="J75" i="1"/>
  <c r="J76" i="1"/>
  <c r="L55" i="1"/>
  <c r="L56" i="1"/>
  <c r="L57" i="1"/>
  <c r="K55" i="1"/>
  <c r="K56" i="1"/>
  <c r="J55" i="1"/>
  <c r="J56" i="1"/>
  <c r="J57" i="1"/>
  <c r="I55" i="1"/>
  <c r="I56" i="1"/>
  <c r="H55" i="1"/>
  <c r="H56" i="1"/>
  <c r="E34" i="1"/>
  <c r="F34" i="1"/>
  <c r="G34" i="1"/>
  <c r="L31" i="1"/>
  <c r="L32" i="1"/>
  <c r="L35" i="1"/>
  <c r="L36" i="1"/>
  <c r="L37" i="1"/>
  <c r="L38" i="1"/>
  <c r="L39" i="1"/>
  <c r="L40" i="1"/>
  <c r="L41" i="1"/>
  <c r="L42" i="1"/>
  <c r="L43" i="1"/>
  <c r="L44" i="1"/>
  <c r="K35" i="1"/>
  <c r="K36" i="1"/>
  <c r="K38" i="1"/>
  <c r="K39" i="1"/>
  <c r="K40" i="1"/>
  <c r="K41" i="1"/>
  <c r="K42" i="1"/>
  <c r="K43" i="1"/>
  <c r="K44" i="1"/>
  <c r="J31" i="1"/>
  <c r="J32" i="1"/>
  <c r="J35" i="1"/>
  <c r="J36" i="1"/>
  <c r="J37" i="1"/>
  <c r="J38" i="1"/>
  <c r="J39" i="1"/>
  <c r="J40" i="1"/>
  <c r="J41" i="1"/>
  <c r="J42" i="1"/>
  <c r="J43" i="1"/>
  <c r="J44" i="1"/>
  <c r="H39" i="1"/>
  <c r="H40" i="1"/>
  <c r="D73" i="1"/>
  <c r="E73" i="1"/>
  <c r="L73" i="1"/>
  <c r="F73" i="1"/>
  <c r="I73" i="1"/>
  <c r="K21" i="1"/>
  <c r="J19" i="1"/>
  <c r="E48" i="1"/>
  <c r="E45" i="1"/>
  <c r="E13" i="1"/>
  <c r="L14" i="1"/>
  <c r="K100" i="1"/>
  <c r="D45" i="1"/>
  <c r="D48" i="1"/>
  <c r="D13" i="1"/>
  <c r="L47" i="1"/>
  <c r="J47" i="1"/>
  <c r="K16" i="1"/>
  <c r="J109" i="1"/>
  <c r="J115" i="1"/>
  <c r="L115" i="1"/>
  <c r="K118" i="1"/>
  <c r="K117" i="1"/>
  <c r="K50" i="1"/>
  <c r="G48" i="1"/>
  <c r="K48" i="1"/>
  <c r="G45" i="1"/>
  <c r="F45" i="1"/>
  <c r="F13" i="1"/>
  <c r="L78" i="1"/>
  <c r="J78" i="1"/>
  <c r="L60" i="1"/>
  <c r="J60" i="1"/>
  <c r="L122" i="1"/>
  <c r="L53" i="1"/>
  <c r="L54" i="1"/>
  <c r="J53" i="1"/>
  <c r="J54" i="1"/>
  <c r="J14" i="1"/>
  <c r="J15" i="1"/>
  <c r="J16" i="1"/>
  <c r="J17" i="1"/>
  <c r="J21" i="1"/>
  <c r="J23" i="1"/>
  <c r="F48" i="1"/>
  <c r="I48" i="1"/>
  <c r="J46" i="1"/>
  <c r="J49" i="1"/>
  <c r="J50" i="1"/>
  <c r="J62" i="1"/>
  <c r="J63" i="1"/>
  <c r="J64" i="1"/>
  <c r="J69" i="1"/>
  <c r="J70" i="1"/>
  <c r="J72" i="1"/>
  <c r="J74" i="1"/>
  <c r="J79" i="1"/>
  <c r="J82" i="1"/>
  <c r="J83" i="1"/>
  <c r="J105" i="1"/>
  <c r="J110" i="1"/>
  <c r="J112" i="1"/>
  <c r="J114" i="1"/>
  <c r="J116" i="1"/>
  <c r="J117" i="1"/>
  <c r="J118" i="1"/>
  <c r="J119" i="1"/>
  <c r="I49" i="1"/>
  <c r="I105" i="1"/>
  <c r="I126" i="1"/>
  <c r="L109" i="1"/>
  <c r="L46" i="1"/>
  <c r="L49" i="1"/>
  <c r="L50" i="1"/>
  <c r="L62" i="1"/>
  <c r="L63" i="1"/>
  <c r="L64" i="1"/>
  <c r="L69" i="1"/>
  <c r="L70" i="1"/>
  <c r="L72" i="1"/>
  <c r="L74" i="1"/>
  <c r="L77" i="1"/>
  <c r="L79" i="1"/>
  <c r="L82" i="1"/>
  <c r="L83" i="1"/>
  <c r="K46" i="1"/>
  <c r="K49" i="1"/>
  <c r="K62" i="1"/>
  <c r="K64" i="1"/>
  <c r="K72" i="1"/>
  <c r="K74" i="1"/>
  <c r="H77" i="1"/>
  <c r="L23" i="1"/>
  <c r="L19" i="1"/>
  <c r="L126" i="1"/>
  <c r="L125" i="1"/>
  <c r="L124" i="1"/>
  <c r="L123" i="1"/>
  <c r="L119" i="1"/>
  <c r="K119" i="1"/>
  <c r="L118" i="1"/>
  <c r="L117" i="1"/>
  <c r="L116" i="1"/>
  <c r="K116" i="1"/>
  <c r="L114" i="1"/>
  <c r="L112" i="1"/>
  <c r="L110" i="1"/>
  <c r="K110" i="1"/>
  <c r="L105" i="1"/>
  <c r="K105" i="1"/>
  <c r="L100" i="1"/>
  <c r="L98" i="1"/>
  <c r="L96" i="1"/>
  <c r="L21" i="1"/>
  <c r="L17" i="1"/>
  <c r="K17" i="1"/>
  <c r="L16" i="1"/>
  <c r="L15" i="1"/>
  <c r="K15" i="1"/>
  <c r="K14" i="1"/>
  <c r="L51" i="1"/>
  <c r="J51" i="1"/>
  <c r="J45" i="1"/>
  <c r="J20" i="1"/>
  <c r="L120" i="1"/>
  <c r="K92" i="1"/>
  <c r="J92" i="1"/>
  <c r="J88" i="1"/>
  <c r="J48" i="1"/>
  <c r="L48" i="1"/>
  <c r="K34" i="1"/>
  <c r="L34" i="1"/>
  <c r="K20" i="1"/>
  <c r="G127" i="1"/>
  <c r="E127" i="1"/>
  <c r="H20" i="1"/>
  <c r="I20" i="1"/>
  <c r="J121" i="1"/>
  <c r="K45" i="1"/>
  <c r="I34" i="1"/>
  <c r="J73" i="1"/>
  <c r="F85" i="1"/>
  <c r="L121" i="1"/>
  <c r="L20" i="1"/>
  <c r="D127" i="1"/>
  <c r="K86" i="1"/>
  <c r="I121" i="1"/>
  <c r="K120" i="1"/>
  <c r="I45" i="1"/>
  <c r="F127" i="1"/>
  <c r="I120" i="1"/>
  <c r="J120" i="1"/>
  <c r="H92" i="1"/>
  <c r="G85" i="1"/>
  <c r="I92" i="1"/>
  <c r="L92" i="1"/>
  <c r="E85" i="1"/>
  <c r="I88" i="1"/>
  <c r="L88" i="1"/>
  <c r="K88" i="1"/>
  <c r="C85" i="1"/>
  <c r="H85" i="1"/>
  <c r="J86" i="1"/>
  <c r="L86" i="1"/>
  <c r="I86" i="1"/>
  <c r="H73" i="1"/>
  <c r="L45" i="1"/>
  <c r="H45" i="1"/>
  <c r="H34" i="1"/>
  <c r="J34" i="1"/>
  <c r="K13" i="1"/>
  <c r="L127" i="1"/>
  <c r="I127" i="1"/>
  <c r="L85" i="1"/>
  <c r="K85" i="1"/>
  <c r="K127" i="1"/>
  <c r="J127" i="1"/>
  <c r="I85" i="1"/>
  <c r="J85" i="1"/>
  <c r="C127" i="1"/>
  <c r="H127" i="1"/>
  <c r="H48" i="1"/>
  <c r="K73" i="1"/>
  <c r="E84" i="1"/>
  <c r="E106" i="1"/>
  <c r="E128" i="1"/>
  <c r="G33" i="1"/>
  <c r="H52" i="1"/>
  <c r="I52" i="1"/>
  <c r="F84" i="1"/>
  <c r="F106" i="1"/>
  <c r="F128" i="1"/>
  <c r="K52" i="1"/>
  <c r="L52" i="1"/>
  <c r="H13" i="1"/>
  <c r="I13" i="1"/>
  <c r="J13" i="1"/>
  <c r="G84" i="1"/>
  <c r="K33" i="1"/>
  <c r="J33" i="1"/>
  <c r="H33" i="1"/>
  <c r="L33" i="1"/>
  <c r="I33" i="1"/>
  <c r="G106" i="1"/>
  <c r="L84" i="1"/>
  <c r="I84" i="1"/>
  <c r="J84" i="1"/>
  <c r="K84" i="1"/>
  <c r="H84" i="1"/>
  <c r="L106" i="1"/>
  <c r="H106" i="1"/>
  <c r="G128" i="1"/>
  <c r="I106" i="1"/>
  <c r="J106" i="1"/>
  <c r="K106" i="1"/>
  <c r="J128" i="1"/>
  <c r="L128" i="1"/>
  <c r="I128" i="1"/>
  <c r="K128" i="1"/>
</calcChain>
</file>

<file path=xl/sharedStrings.xml><?xml version="1.0" encoding="utf-8"?>
<sst xmlns="http://schemas.openxmlformats.org/spreadsheetml/2006/main" count="165" uniqueCount="161">
  <si>
    <t>Звіт</t>
  </si>
  <si>
    <t>тис.грн.</t>
  </si>
  <si>
    <t>Відсоток виконання до затвердженого плану на рік з урахуванням змін</t>
  </si>
  <si>
    <t>Відхилення до затвердженого плану на рік з урахуванням змін</t>
  </si>
  <si>
    <t>I. Доходи бюджету</t>
  </si>
  <si>
    <t>Загальний фонд</t>
  </si>
  <si>
    <t xml:space="preserve">Інші надходження </t>
  </si>
  <si>
    <t>21081100</t>
  </si>
  <si>
    <t>Адміністративні штрафи та санкції</t>
  </si>
  <si>
    <t xml:space="preserve">Державне мито 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</si>
  <si>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</si>
  <si>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</si>
  <si>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надходження</t>
  </si>
  <si>
    <t>Всього доходів загального фонду</t>
  </si>
  <si>
    <t>Спеціальний фонд</t>
  </si>
  <si>
    <t>Надходження від коштів від відшкодування втрат сільськогосподарського і лісогосподарського виробництва</t>
  </si>
  <si>
    <t xml:space="preserve">Грошові стягнення за шкоду, заподіяну порушенням законодавства про охорону навколишнього природнього середовища внаслідок господарської та іншої  діяльності 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</si>
  <si>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</t>
  </si>
  <si>
    <t>Власні надходження бюджетних установ</t>
  </si>
  <si>
    <t>Всього доходів спеціального фонду</t>
  </si>
  <si>
    <t>Всього доходів загального і спеціального фондів</t>
  </si>
  <si>
    <t xml:space="preserve">Місцеві податки і збори, нараховані до 1 січня 2011 року  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</si>
  <si>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</si>
  <si>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</si>
  <si>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</si>
  <si>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</si>
  <si>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</si>
  <si>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Державне мито  пов'язане з видачею та оформленням закордонних паспортів (посвідок) та паспортів громадян України</t>
  </si>
  <si>
    <t xml:space="preserve">Єдиний податок </t>
  </si>
  <si>
    <t xml:space="preserve">Єдиний податок з юридичних осіб, нарахований до 1 січня 2011 року </t>
  </si>
  <si>
    <t xml:space="preserve">Єдиний податок з фізичних осіб, нарахований до 1 січня 2011 року </t>
  </si>
  <si>
    <t>Надходження коштів від Державного фонду дорогоцінних металів і дорогоцінного каміння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</si>
  <si>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</si>
  <si>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Екологічний податок</t>
  </si>
  <si>
    <t>Збір за забруднення навколишнього природного середовища</t>
  </si>
  <si>
    <t xml:space="preserve">Кошти від продажу землі </t>
  </si>
  <si>
    <t xml:space="preserve">Субвенція з державного бюджету місцевим бюджетам на погашення заборгованості з різниці в тарифах на теплову енергію, послуги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теплової енергії, послуг з водопостачання та водовідведення тарифам, що затверджувалися або погоджувалися органами державної влади чи органами місцевої влади </t>
  </si>
  <si>
    <t>Код бюджетної класифікації</t>
  </si>
  <si>
    <t>Податок на доходи фізизних осіб, що сплачується податковими агентами, із доходів платника податку інших ніж заробітна плата</t>
  </si>
  <si>
    <t xml:space="preserve">Податок на доходи фізичних осіб, що сплачується фізичними особами за результатами річного декларування </t>
  </si>
  <si>
    <t xml:space="preserve"> Податок на доходи фізичних осіб</t>
  </si>
  <si>
    <t>Збір за місця для паркування транспортних засобів, сплачений фізичними особами</t>
  </si>
  <si>
    <t>Надходження коштів пайової участі у розвитку інфраструктури населеного пункту</t>
  </si>
  <si>
    <t>Податок на прибуток підприємств та фінансових установ комунальної  власності</t>
  </si>
  <si>
    <t xml:space="preserve">Надходження від орендної плати за користування цілісним майновим комплексом та іншим майном, що перебуває в комунальній власності 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</si>
  <si>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</si>
  <si>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 xml:space="preserve">Кошти від відчуження майна, що належить Автономній Республіці Крим та майна, що перебуває в комунальній власності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</si>
  <si>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</si>
  <si>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Податок на прибуток підприємств </t>
  </si>
  <si>
    <t>Найменування доходів</t>
  </si>
  <si>
    <t>Субвенція з ДБ місцевим бюджетам на будівництво, реконструкцію, ремонт та утримання вулиць і доріг комунальної власності у населених пунктах</t>
  </si>
  <si>
    <t>Місцеві податки</t>
  </si>
  <si>
    <t>Податок на майно</t>
  </si>
  <si>
    <t>Плата занадання інших адміністративних послуг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</si>
  <si>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</si>
  <si>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</si>
  <si>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</si>
  <si>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</si>
  <si>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</si>
  <si>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</si>
  <si>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</si>
  <si>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</si>
  <si>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</si>
  <si>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</si>
  <si>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Єдиний податок з юридичних осіб</t>
  </si>
  <si>
    <t>Єдиний податок з фізичних осіб</t>
  </si>
  <si>
    <t xml:space="preserve"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 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</si>
  <si>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</si>
  <si>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</si>
  <si>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Збір за провадження деяких видів підприємницької діяльності, що справлявся до 1 січня 2015 року</t>
  </si>
  <si>
    <t>Освітня субвенція з державного бюджу місцевим бюджетам</t>
  </si>
  <si>
    <t>Медична субвенція з державного бюджету місцевим бюджетам</t>
  </si>
  <si>
    <t xml:space="preserve">Плата за розміщення тимчасово вільних коштів місцевих бюджетів </t>
  </si>
  <si>
    <t>Адміністративний збір за державну реєстрацію речових прав на нерухоме майно та їх обтяжень</t>
  </si>
  <si>
    <t>Власні доходи загального фонду</t>
  </si>
  <si>
    <t>Власні доходи спеціального фонду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</si>
  <si>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</si>
  <si>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вироблених в Україні підакцизних товарів (Пальне)</t>
  </si>
  <si>
    <t>Акцизний податок з ввезених на митну територію України підакцизних товарів (Пальне)</t>
  </si>
  <si>
    <t>21081500</t>
  </si>
  <si>
    <t>22010300</t>
  </si>
  <si>
    <t>Реєстраційний збір за проведення державної реєстрації юридичних осіб, фізичних осіб-підприємців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</si>
  <si>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реєстрацією.</t>
  </si>
  <si>
    <t>Інші надходження до фондів охорони навколишнього природного середовища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</si>
  <si>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</si>
  <si>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Офіційні трансферти</t>
  </si>
  <si>
    <t>Субвенції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</si>
  <si>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</si>
  <si>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</si>
  <si>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</si>
  <si>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 </t>
  </si>
  <si>
    <t>Інші субвенції з місцевого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</si>
  <si>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</si>
  <si>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Субвенцiя з місцевого бюджету за рахунок залишку коштiв освiтньої субвенцiї, що утворився на початок бюджетного перiоду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</si>
  <si>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</si>
  <si>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</si>
  <si>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</si>
  <si>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 (передана до іншого місцевого бюджету)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</si>
  <si>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</si>
  <si>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Рентна плата за користування надрами для видобування корисних копалин загальнодержавного значення</t>
  </si>
  <si>
    <t>Плата за гарантії, надані Верховною Радою Автономної Республіки Крим та міськими радами</t>
  </si>
  <si>
    <t>Надходження рентної плати за спеціальне використання води від підприємств житлово-комунального господарства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</si>
  <si>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</si>
  <si>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</si>
  <si>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</si>
  <si>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бджету на здійснення прородоохоронних заходів</t>
  </si>
  <si>
    <t xml:space="preserve">                               Додаток 1</t>
  </si>
  <si>
    <r>
      <t>про виконання</t>
    </r>
    <r>
      <rPr>
        <sz val="14"/>
        <color indexed="10"/>
        <rFont val="Times New Roman Cyr"/>
        <charset val="204"/>
      </rPr>
      <t xml:space="preserve"> </t>
    </r>
    <r>
      <rPr>
        <sz val="14"/>
        <rFont val="Times New Roman Cyr"/>
        <charset val="204"/>
      </rPr>
      <t xml:space="preserve">бюджету Івано-Франківської міської територіальної громади </t>
    </r>
  </si>
  <si>
    <t>Рентна плата за спеціальне використання води водних об'єктів місцевого значення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</si>
  <si>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</si>
  <si>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2,0 р</t>
  </si>
  <si>
    <t xml:space="preserve">             Секретар міської ради                                                                                                                                             Віктор СИНИШИН</t>
  </si>
  <si>
    <t xml:space="preserve">Затверджено міською радою на 2023 рік </t>
  </si>
  <si>
    <t>від _______ 2023 року № ______</t>
  </si>
  <si>
    <t xml:space="preserve">Затверджено міською радою з урахуванням змін на 2023 рік </t>
  </si>
  <si>
    <t>Динаміка фактичних надходжень 2023 року до відповідного періоду минулого року, %</t>
  </si>
  <si>
    <t xml:space="preserve">Рентна плата за спеціальне використання лісових ресурсів </t>
  </si>
  <si>
    <t>Рентна плата за користування надрами загальнодержавного значення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</si>
  <si>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</si>
  <si>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</si>
  <si>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21081700</t>
  </si>
  <si>
    <t>Плата за встановлення земельного сервітуту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</si>
  <si>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</si>
  <si>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</si>
  <si>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Дотації з державного бюджету місцевим бюджетам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</si>
  <si>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</si>
  <si>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Штрафні санкції, що застосовуються відповідно до Закону України 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</si>
  <si>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</si>
  <si>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Податок на доходи фізичних осіб 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</si>
  <si>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 xml:space="preserve">Податок на доходи фізичних осіб, що сплачується податковими агентами, із доходів платника податку у вигляді заробітної плати </t>
  </si>
  <si>
    <t>за І півріччя 2023 року</t>
  </si>
  <si>
    <t>Виконано за  І півріччя 2022 року</t>
  </si>
  <si>
    <t>Затверджено міською радою з урахуванням змін на І півріччя 2023 року</t>
  </si>
  <si>
    <t>Виконано за І півріччя 2023 року</t>
  </si>
  <si>
    <t xml:space="preserve">Відсоток виконання до затвердженого плану на І півріччя 2023 року з урахуванням змін  </t>
  </si>
  <si>
    <t>Відхилення до затвердженого плану на І півріччя 2023 року з урахуванням змін</t>
  </si>
  <si>
    <t>Податок на доходи фізичних осіб із доходів спеціалістів резидента Дія Сіті</t>
  </si>
  <si>
    <t>Податок на доходи фізичних осіб у вигляді мінімального податкового зобов'язання, що підлягає сплаті фізичними особами</t>
  </si>
  <si>
    <t>Єдиний податок у вигляді мінімального податкового зобов'язання, що підлягає сплаті фізичними особами</t>
  </si>
  <si>
    <t>Єдиний податок у вигляді мінімального податкового зобов'язання, що підлягає сплаті сільськогосподарськими товаровиробниками, у яких частка сільськогосподарського товаровиробництва за попередній податковий (звітний) рік дорівнює або перевищує 75 відсотків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</si>
  <si>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</si>
  <si>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2,4 р</t>
  </si>
  <si>
    <t>2,9 р</t>
  </si>
  <si>
    <t>2,8 р</t>
  </si>
  <si>
    <t>3,7 р</t>
  </si>
  <si>
    <t>13,1 р</t>
  </si>
  <si>
    <t>7,9 р</t>
  </si>
  <si>
    <t>4,5 р</t>
  </si>
  <si>
    <t>5,5 р</t>
  </si>
  <si>
    <t>5,7 р</t>
  </si>
  <si>
    <t>3,0 р</t>
  </si>
  <si>
    <t>2,1 р</t>
  </si>
  <si>
    <t>2,3 р</t>
  </si>
  <si>
    <t>3,3 р</t>
  </si>
  <si>
    <t>2,5 р</t>
  </si>
  <si>
    <t>17,5 р</t>
  </si>
  <si>
    <t>7,1 р</t>
  </si>
  <si>
    <t>4,0 р</t>
  </si>
  <si>
    <t>1,7 р</t>
  </si>
  <si>
    <t>7,4 р</t>
  </si>
  <si>
    <t>до рішення _______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</si>
</sst>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8" formatCode="#,##0.0"/>
    <numFmt numFmtId="189" formatCode="#,##0.000"/>
    <numFmt numFmtId="191" formatCode="#,##0.00000"/>
  </numFmts>
  <fonts count="18" x14ac:knownFonts="1">
    <font>
      <sz val="10"/>
      <name val="Arial Cyr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u/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b/>
      <sz val="14"/>
      <color indexed="8"/>
      <name val="Times New Roman Cyr"/>
      <charset val="204"/>
    </font>
    <font>
      <sz val="14"/>
      <name val="Times New Roman"/>
      <family val="1"/>
      <charset val="204"/>
    </font>
    <font>
      <b/>
      <i/>
      <sz val="14"/>
      <name val="Times New Roman Cyr"/>
      <charset val="204"/>
    </font>
    <font>
      <sz val="14"/>
      <color indexed="8"/>
      <name val="Times New Roman Cyr"/>
      <charset val="204"/>
    </font>
    <font>
      <sz val="14"/>
      <name val="Times New Roman"/>
      <family val="1"/>
    </font>
    <font>
      <sz val="8"/>
      <name val="Arial"/>
      <family val="2"/>
    </font>
    <font>
      <sz val="14"/>
      <color indexed="10"/>
      <name val="Times New Roman Cyr"/>
      <charset val="204"/>
    </font>
    <font>
      <sz val="14"/>
      <color rgb="FFFF0000"/>
      <name val="Times New Roman Cyr"/>
      <family val="1"/>
      <charset val="204"/>
    </font>
    <font>
      <b/>
      <i/>
      <sz val="14"/>
      <color rgb="FFFF0000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  <font>
      <b/>
      <sz val="14"/>
      <color rgb="FFFF000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88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188" fontId="3" fillId="0" borderId="0" xfId="0" applyNumberFormat="1" applyFont="1" applyBorder="1" applyAlignment="1">
      <alignment horizontal="center" vertical="center" wrapText="1"/>
    </xf>
    <xf numFmtId="188" fontId="1" fillId="0" borderId="0" xfId="0" applyNumberFormat="1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88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188" fontId="3" fillId="0" borderId="1" xfId="0" applyNumberFormat="1" applyFont="1" applyFill="1" applyBorder="1" applyAlignment="1">
      <alignment horizontal="center" vertical="center"/>
    </xf>
    <xf numFmtId="188" fontId="1" fillId="0" borderId="1" xfId="0" applyNumberFormat="1" applyFont="1" applyFill="1" applyBorder="1" applyAlignment="1">
      <alignment horizontal="center" vertical="center"/>
    </xf>
    <xf numFmtId="191" fontId="1" fillId="0" borderId="0" xfId="0" applyNumberFormat="1" applyFont="1" applyAlignment="1">
      <alignment horizontal="center"/>
    </xf>
    <xf numFmtId="188" fontId="11" fillId="0" borderId="0" xfId="0" applyNumberFormat="1" applyFont="1" applyFill="1" applyBorder="1" applyAlignment="1" applyProtection="1">
      <alignment horizontal="center"/>
    </xf>
    <xf numFmtId="189" fontId="3" fillId="0" borderId="0" xfId="0" applyNumberFormat="1" applyFont="1"/>
    <xf numFmtId="188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6" xfId="1" applyNumberFormat="1" applyFont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88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88" fontId="1" fillId="0" borderId="0" xfId="0" applyNumberFormat="1" applyFont="1" applyFill="1"/>
    <xf numFmtId="0" fontId="8" fillId="0" borderId="0" xfId="0" applyFont="1" applyAlignment="1">
      <alignment wrapText="1"/>
    </xf>
    <xf numFmtId="188" fontId="1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wrapText="1"/>
    </xf>
    <xf numFmtId="188" fontId="3" fillId="0" borderId="1" xfId="0" applyNumberFormat="1" applyFont="1" applyBorder="1" applyAlignment="1">
      <alignment horizontal="center" vertical="center" wrapText="1"/>
    </xf>
    <xf numFmtId="188" fontId="2" fillId="0" borderId="1" xfId="0" applyNumberFormat="1" applyFont="1" applyBorder="1" applyAlignment="1">
      <alignment horizontal="center" vertical="center" wrapText="1"/>
    </xf>
    <xf numFmtId="188" fontId="2" fillId="0" borderId="1" xfId="0" applyNumberFormat="1" applyFont="1" applyFill="1" applyBorder="1" applyAlignment="1">
      <alignment horizontal="center" vertical="center" wrapText="1"/>
    </xf>
    <xf numFmtId="188" fontId="2" fillId="3" borderId="1" xfId="0" applyNumberFormat="1" applyFont="1" applyFill="1" applyBorder="1" applyAlignment="1">
      <alignment horizontal="center" vertical="center" wrapText="1"/>
    </xf>
    <xf numFmtId="188" fontId="1" fillId="0" borderId="1" xfId="0" applyNumberFormat="1" applyFont="1" applyBorder="1" applyAlignment="1">
      <alignment horizontal="center" vertical="center" wrapText="1"/>
    </xf>
    <xf numFmtId="188" fontId="5" fillId="0" borderId="1" xfId="0" applyNumberFormat="1" applyFont="1" applyBorder="1" applyAlignment="1">
      <alignment horizontal="center" vertical="center" wrapText="1"/>
    </xf>
    <xf numFmtId="188" fontId="7" fillId="0" borderId="1" xfId="0" applyNumberFormat="1" applyFont="1" applyFill="1" applyBorder="1" applyAlignment="1">
      <alignment horizontal="center" vertical="center" wrapText="1"/>
    </xf>
    <xf numFmtId="188" fontId="6" fillId="0" borderId="1" xfId="0" applyNumberFormat="1" applyFont="1" applyFill="1" applyBorder="1" applyAlignment="1">
      <alignment horizontal="center" vertical="center" wrapText="1"/>
    </xf>
    <xf numFmtId="188" fontId="2" fillId="0" borderId="1" xfId="0" applyNumberFormat="1" applyFont="1" applyFill="1" applyBorder="1" applyAlignment="1">
      <alignment horizontal="center" vertical="center"/>
    </xf>
    <xf numFmtId="188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88" fontId="5" fillId="0" borderId="0" xfId="0" applyNumberFormat="1" applyFont="1" applyBorder="1" applyAlignment="1">
      <alignment horizontal="center" vertical="center" wrapText="1"/>
    </xf>
    <xf numFmtId="188" fontId="3" fillId="0" borderId="0" xfId="0" applyNumberFormat="1" applyFont="1" applyFill="1" applyBorder="1" applyAlignment="1">
      <alignment horizontal="center" vertical="center"/>
    </xf>
    <xf numFmtId="188" fontId="3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188" fontId="16" fillId="0" borderId="0" xfId="0" applyNumberFormat="1" applyFont="1" applyBorder="1" applyAlignment="1">
      <alignment horizontal="center" vertical="center" wrapText="1"/>
    </xf>
    <xf numFmtId="188" fontId="16" fillId="0" borderId="0" xfId="0" applyNumberFormat="1" applyFont="1" applyFill="1" applyBorder="1" applyAlignment="1">
      <alignment horizontal="center" vertical="center"/>
    </xf>
    <xf numFmtId="188" fontId="16" fillId="0" borderId="0" xfId="0" applyNumberFormat="1" applyFont="1" applyBorder="1" applyAlignment="1">
      <alignment horizontal="center" vertical="center"/>
    </xf>
    <xf numFmtId="188" fontId="14" fillId="0" borderId="0" xfId="0" applyNumberFormat="1" applyFont="1"/>
    <xf numFmtId="0" fontId="14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1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88" fontId="17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88" fontId="1" fillId="0" borderId="1" xfId="0" applyNumberFormat="1" applyFont="1" applyFill="1" applyBorder="1" applyAlignment="1">
      <alignment horizontal="center" vertical="center" wrapText="1"/>
    </xf>
    <xf numFmtId="188" fontId="1" fillId="3" borderId="1" xfId="0" applyNumberFormat="1" applyFont="1" applyFill="1" applyBorder="1" applyAlignment="1">
      <alignment horizontal="center" vertical="center" wrapText="1"/>
    </xf>
    <xf numFmtId="188" fontId="3" fillId="0" borderId="1" xfId="0" applyNumberFormat="1" applyFont="1" applyFill="1" applyBorder="1" applyAlignment="1">
      <alignment horizontal="center" vertical="center" wrapText="1"/>
    </xf>
    <xf numFmtId="188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3"/>
  <sheetViews>
    <sheetView tabSelected="1" view="pageBreakPreview" zoomScale="75" zoomScaleNormal="75" zoomScaleSheetLayoutView="75" workbookViewId="0">
      <pane xSplit="2" ySplit="9" topLeftCell="C81" activePane="bottomRight" state="frozen"/>
      <selection pane="topRight" activeCell="C1" sqref="C1"/>
      <selection pane="bottomLeft" activeCell="A10" sqref="A10"/>
      <selection pane="bottomRight" activeCell="E9" sqref="E9"/>
    </sheetView>
  </sheetViews>
  <sheetFormatPr defaultRowHeight="18.75" x14ac:dyDescent="0.3"/>
  <cols>
    <col min="1" max="1" width="15" style="1" customWidth="1"/>
    <col min="2" max="2" width="72" style="1" customWidth="1"/>
    <col min="3" max="3" width="21.42578125" style="1" customWidth="1"/>
    <col min="4" max="4" width="21.5703125" style="1" customWidth="1"/>
    <col min="5" max="5" width="21.140625" style="1" customWidth="1"/>
    <col min="6" max="6" width="20.5703125" style="1" customWidth="1"/>
    <col min="7" max="7" width="21.42578125" style="1" customWidth="1"/>
    <col min="8" max="8" width="18.5703125" style="35" customWidth="1"/>
    <col min="9" max="9" width="18.140625" style="35" customWidth="1"/>
    <col min="10" max="10" width="18.5703125" style="35" customWidth="1"/>
    <col min="11" max="11" width="18.28515625" style="35" customWidth="1"/>
    <col min="12" max="12" width="18.42578125" style="1" customWidth="1"/>
    <col min="13" max="13" width="16.140625" style="1" customWidth="1"/>
    <col min="14" max="16384" width="9.140625" style="1"/>
  </cols>
  <sheetData>
    <row r="1" spans="1:13" x14ac:dyDescent="0.3">
      <c r="B1" s="2"/>
      <c r="I1" s="112" t="s">
        <v>106</v>
      </c>
      <c r="J1" s="112"/>
      <c r="K1" s="112"/>
      <c r="L1" s="112"/>
    </row>
    <row r="2" spans="1:13" x14ac:dyDescent="0.3">
      <c r="B2" s="2"/>
      <c r="I2" s="110"/>
      <c r="J2" s="110" t="s">
        <v>160</v>
      </c>
      <c r="K2" s="110"/>
      <c r="L2" s="110"/>
    </row>
    <row r="3" spans="1:13" x14ac:dyDescent="0.3">
      <c r="B3" s="113"/>
      <c r="C3" s="113"/>
      <c r="D3" s="113"/>
      <c r="E3" s="113"/>
      <c r="F3" s="113"/>
      <c r="G3" s="113"/>
      <c r="J3" s="35" t="s">
        <v>113</v>
      </c>
    </row>
    <row r="4" spans="1:13" ht="21" customHeight="1" x14ac:dyDescent="0.3">
      <c r="B4" s="3"/>
      <c r="C4" s="3"/>
      <c r="D4" s="101"/>
      <c r="E4" s="3"/>
      <c r="F4" s="3"/>
      <c r="G4" s="3"/>
    </row>
    <row r="5" spans="1:13" x14ac:dyDescent="0.3">
      <c r="A5" s="114" t="s">
        <v>0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3" x14ac:dyDescent="0.3">
      <c r="A6" s="114" t="s">
        <v>107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</row>
    <row r="7" spans="1:13" x14ac:dyDescent="0.3">
      <c r="A7" s="114" t="s">
        <v>130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</row>
    <row r="8" spans="1:13" x14ac:dyDescent="0.3">
      <c r="B8" s="2"/>
      <c r="C8" s="3"/>
      <c r="E8" s="2"/>
      <c r="F8" s="2"/>
      <c r="G8" s="3"/>
      <c r="K8" s="36" t="s">
        <v>1</v>
      </c>
    </row>
    <row r="9" spans="1:13" ht="161.25" customHeight="1" x14ac:dyDescent="0.3">
      <c r="A9" s="4" t="s">
        <v>37</v>
      </c>
      <c r="B9" s="4" t="s">
        <v>49</v>
      </c>
      <c r="C9" s="4" t="s">
        <v>131</v>
      </c>
      <c r="D9" s="5" t="s">
        <v>112</v>
      </c>
      <c r="E9" s="4" t="s">
        <v>114</v>
      </c>
      <c r="F9" s="4" t="s">
        <v>132</v>
      </c>
      <c r="G9" s="4" t="s">
        <v>133</v>
      </c>
      <c r="H9" s="37" t="s">
        <v>115</v>
      </c>
      <c r="I9" s="37" t="s">
        <v>134</v>
      </c>
      <c r="J9" s="37" t="s">
        <v>135</v>
      </c>
      <c r="K9" s="37" t="s">
        <v>2</v>
      </c>
      <c r="L9" s="5" t="s">
        <v>3</v>
      </c>
    </row>
    <row r="10" spans="1:13" x14ac:dyDescent="0.3">
      <c r="A10" s="4">
        <v>1</v>
      </c>
      <c r="B10" s="4">
        <v>2</v>
      </c>
      <c r="C10" s="4">
        <v>3</v>
      </c>
      <c r="D10" s="5">
        <v>4</v>
      </c>
      <c r="E10" s="4">
        <v>5</v>
      </c>
      <c r="F10" s="4">
        <v>6</v>
      </c>
      <c r="G10" s="4">
        <v>7</v>
      </c>
      <c r="H10" s="50">
        <v>8</v>
      </c>
      <c r="I10" s="50">
        <v>9</v>
      </c>
      <c r="J10" s="50">
        <v>10</v>
      </c>
      <c r="K10" s="50">
        <v>11</v>
      </c>
      <c r="L10" s="4">
        <v>12</v>
      </c>
    </row>
    <row r="11" spans="1:13" x14ac:dyDescent="0.3">
      <c r="A11" s="7"/>
      <c r="B11" s="8" t="s">
        <v>4</v>
      </c>
      <c r="C11" s="9"/>
      <c r="D11" s="105"/>
      <c r="E11" s="9"/>
      <c r="F11" s="9"/>
      <c r="G11" s="9"/>
      <c r="H11" s="38"/>
      <c r="I11" s="38"/>
      <c r="J11" s="38"/>
      <c r="K11" s="38"/>
      <c r="L11" s="6"/>
    </row>
    <row r="12" spans="1:13" x14ac:dyDescent="0.3">
      <c r="A12" s="7"/>
      <c r="B12" s="10" t="s">
        <v>5</v>
      </c>
      <c r="C12" s="9"/>
      <c r="D12" s="105"/>
      <c r="E12" s="9"/>
      <c r="F12" s="9"/>
      <c r="G12" s="9"/>
      <c r="H12" s="38"/>
      <c r="I12" s="38"/>
      <c r="J12" s="38"/>
      <c r="K12" s="38"/>
      <c r="L12" s="6"/>
    </row>
    <row r="13" spans="1:13" s="14" customFormat="1" x14ac:dyDescent="0.3">
      <c r="A13" s="11">
        <v>11010000</v>
      </c>
      <c r="B13" s="12" t="s">
        <v>40</v>
      </c>
      <c r="C13" s="72">
        <f>C14+C15+C16+C17+C18+C19</f>
        <v>887808.05745000008</v>
      </c>
      <c r="D13" s="72">
        <f>D14+D15+D16+D17+D19</f>
        <v>2075000</v>
      </c>
      <c r="E13" s="72">
        <f>E14+E15+E16+E17+E19</f>
        <v>2122092.3539999998</v>
      </c>
      <c r="F13" s="72">
        <f>F14+F15+F16+F17+F19</f>
        <v>979500</v>
      </c>
      <c r="G13" s="72">
        <f>G14+G15+G16+G17+G18+G19</f>
        <v>1028179.9871599999</v>
      </c>
      <c r="H13" s="39">
        <f>G13/C13%</f>
        <v>115.81106732835721</v>
      </c>
      <c r="I13" s="39">
        <f>G13/F13%</f>
        <v>104.96988128228688</v>
      </c>
      <c r="J13" s="39">
        <f>G13-F13</f>
        <v>48679.987159999902</v>
      </c>
      <c r="K13" s="39">
        <f>G13/E13*100</f>
        <v>48.45123659307054</v>
      </c>
      <c r="L13" s="13">
        <f>G13-E13</f>
        <v>-1093912.3668399998</v>
      </c>
      <c r="M13" s="43"/>
    </row>
    <row r="14" spans="1:13" ht="56.25" x14ac:dyDescent="0.3">
      <c r="A14" s="4">
        <v>11010100</v>
      </c>
      <c r="B14" s="29" t="s">
        <v>129</v>
      </c>
      <c r="C14" s="73">
        <v>701502.41425000003</v>
      </c>
      <c r="D14" s="76">
        <v>1430000</v>
      </c>
      <c r="E14" s="73">
        <v>1458739.8</v>
      </c>
      <c r="F14" s="73">
        <v>710000</v>
      </c>
      <c r="G14" s="73">
        <v>752380.69198</v>
      </c>
      <c r="H14" s="40">
        <f>G14/C14%</f>
        <v>107.25275874986056</v>
      </c>
      <c r="I14" s="40">
        <f>G14/F14%</f>
        <v>105.96911154647887</v>
      </c>
      <c r="J14" s="40">
        <f t="shared" ref="J14:J76" si="0">G14-F14</f>
        <v>42380.691980000003</v>
      </c>
      <c r="K14" s="40">
        <f t="shared" ref="K14:K86" si="1">G14/E14*100</f>
        <v>51.577443213656061</v>
      </c>
      <c r="L14" s="26">
        <f>G14-E14</f>
        <v>-706359.10802000004</v>
      </c>
    </row>
    <row r="15" spans="1:13" ht="93.75" x14ac:dyDescent="0.3">
      <c r="A15" s="4">
        <v>11010200</v>
      </c>
      <c r="B15" s="29" t="s">
        <v>128</v>
      </c>
      <c r="C15" s="73">
        <v>159075.51289000001</v>
      </c>
      <c r="D15" s="76">
        <v>600000</v>
      </c>
      <c r="E15" s="73">
        <v>600000</v>
      </c>
      <c r="F15" s="73">
        <v>235000</v>
      </c>
      <c r="G15" s="73">
        <v>218698.10558999999</v>
      </c>
      <c r="H15" s="40">
        <f>G15/C15%</f>
        <v>137.48068550388942</v>
      </c>
      <c r="I15" s="40">
        <f>G15/F15%</f>
        <v>93.063023655319142</v>
      </c>
      <c r="J15" s="40">
        <f t="shared" si="0"/>
        <v>-16301.894410000008</v>
      </c>
      <c r="K15" s="40">
        <f t="shared" si="1"/>
        <v>36.449684265000002</v>
      </c>
      <c r="L15" s="26">
        <f t="shared" ref="L15:L86" si="2">G15-E15</f>
        <v>-381301.89441000001</v>
      </c>
    </row>
    <row r="16" spans="1:13" ht="56.25" x14ac:dyDescent="0.3">
      <c r="A16" s="4">
        <v>11010400</v>
      </c>
      <c r="B16" s="29" t="s">
        <v>38</v>
      </c>
      <c r="C16" s="73">
        <v>12393.19232</v>
      </c>
      <c r="D16" s="76">
        <v>25000</v>
      </c>
      <c r="E16" s="73">
        <v>29800</v>
      </c>
      <c r="F16" s="73">
        <v>15000</v>
      </c>
      <c r="G16" s="73">
        <v>19718.894629999999</v>
      </c>
      <c r="H16" s="40">
        <f>G16/C16%</f>
        <v>159.1106965892707</v>
      </c>
      <c r="I16" s="40">
        <f>G16/F16%</f>
        <v>131.45929753333331</v>
      </c>
      <c r="J16" s="40">
        <f t="shared" si="0"/>
        <v>4718.8946299999989</v>
      </c>
      <c r="K16" s="40">
        <f t="shared" si="1"/>
        <v>66.170787348993287</v>
      </c>
      <c r="L16" s="26">
        <f t="shared" si="2"/>
        <v>-10081.105370000001</v>
      </c>
    </row>
    <row r="17" spans="1:12" ht="37.5" x14ac:dyDescent="0.3">
      <c r="A17" s="4">
        <v>11010500</v>
      </c>
      <c r="B17" s="29" t="s">
        <v>39</v>
      </c>
      <c r="C17" s="73">
        <v>14836.93799</v>
      </c>
      <c r="D17" s="76">
        <v>20000</v>
      </c>
      <c r="E17" s="73">
        <v>33552.553999999996</v>
      </c>
      <c r="F17" s="73">
        <v>19500</v>
      </c>
      <c r="G17" s="73">
        <v>35175.645620000003</v>
      </c>
      <c r="H17" s="40" t="s">
        <v>141</v>
      </c>
      <c r="I17" s="40">
        <f>G17/F17%</f>
        <v>180.38792625641028</v>
      </c>
      <c r="J17" s="40">
        <f t="shared" si="0"/>
        <v>15675.645620000003</v>
      </c>
      <c r="K17" s="40">
        <f t="shared" si="1"/>
        <v>104.83746071908567</v>
      </c>
      <c r="L17" s="26">
        <f t="shared" si="2"/>
        <v>1623.0916200000065</v>
      </c>
    </row>
    <row r="18" spans="1:12" ht="37.5" x14ac:dyDescent="0.3">
      <c r="A18" s="4">
        <v>11011200</v>
      </c>
      <c r="B18" s="29" t="s">
        <v>136</v>
      </c>
      <c r="C18" s="73"/>
      <c r="D18" s="76"/>
      <c r="E18" s="73"/>
      <c r="F18" s="73"/>
      <c r="G18" s="73">
        <v>2206.43966</v>
      </c>
      <c r="H18" s="40"/>
      <c r="I18" s="40"/>
      <c r="J18" s="40">
        <f t="shared" si="0"/>
        <v>2206.43966</v>
      </c>
      <c r="K18" s="40"/>
      <c r="L18" s="26">
        <f t="shared" si="2"/>
        <v>2206.43966</v>
      </c>
    </row>
    <row r="19" spans="1:12" ht="56.25" hidden="1" x14ac:dyDescent="0.3">
      <c r="A19" s="4">
        <v>11011300</v>
      </c>
      <c r="B19" s="29" t="s">
        <v>137</v>
      </c>
      <c r="C19" s="73"/>
      <c r="D19" s="76"/>
      <c r="E19" s="73"/>
      <c r="F19" s="73"/>
      <c r="G19" s="73">
        <v>0.20968000000000001</v>
      </c>
      <c r="H19" s="40"/>
      <c r="I19" s="40"/>
      <c r="J19" s="40">
        <f t="shared" si="0"/>
        <v>0.20968000000000001</v>
      </c>
      <c r="K19" s="40"/>
      <c r="L19" s="26">
        <f t="shared" si="2"/>
        <v>0.20968000000000001</v>
      </c>
    </row>
    <row r="20" spans="1:12" s="14" customFormat="1" x14ac:dyDescent="0.3">
      <c r="A20" s="11">
        <v>11020000</v>
      </c>
      <c r="B20" s="30" t="s">
        <v>48</v>
      </c>
      <c r="C20" s="72">
        <f>C21</f>
        <v>1056.7828400000001</v>
      </c>
      <c r="D20" s="72">
        <f>D21</f>
        <v>1200</v>
      </c>
      <c r="E20" s="72">
        <f>E21</f>
        <v>1200</v>
      </c>
      <c r="F20" s="72">
        <f>F21</f>
        <v>800</v>
      </c>
      <c r="G20" s="72">
        <f>G21</f>
        <v>161.26292000000001</v>
      </c>
      <c r="H20" s="39">
        <f t="shared" ref="H20:H85" si="3">G20/C20%</f>
        <v>15.259797367640829</v>
      </c>
      <c r="I20" s="39">
        <f t="shared" ref="I20:I76" si="4">G20/F20%</f>
        <v>20.157865000000001</v>
      </c>
      <c r="J20" s="39">
        <f t="shared" si="0"/>
        <v>-638.73707999999999</v>
      </c>
      <c r="K20" s="39">
        <f t="shared" si="1"/>
        <v>13.438576666666668</v>
      </c>
      <c r="L20" s="13">
        <f t="shared" si="2"/>
        <v>-1038.7370799999999</v>
      </c>
    </row>
    <row r="21" spans="1:12" ht="37.5" x14ac:dyDescent="0.3">
      <c r="A21" s="4">
        <v>11020200</v>
      </c>
      <c r="B21" s="34" t="s">
        <v>43</v>
      </c>
      <c r="C21" s="73">
        <v>1056.7828400000001</v>
      </c>
      <c r="D21" s="76">
        <v>1200</v>
      </c>
      <c r="E21" s="73">
        <v>1200</v>
      </c>
      <c r="F21" s="73">
        <v>800</v>
      </c>
      <c r="G21" s="73">
        <v>161.26292000000001</v>
      </c>
      <c r="H21" s="40">
        <f t="shared" si="3"/>
        <v>15.259797367640829</v>
      </c>
      <c r="I21" s="40">
        <f t="shared" si="4"/>
        <v>20.157865000000001</v>
      </c>
      <c r="J21" s="40">
        <f t="shared" si="0"/>
        <v>-638.73707999999999</v>
      </c>
      <c r="K21" s="40">
        <f t="shared" si="1"/>
        <v>13.438576666666668</v>
      </c>
      <c r="L21" s="26">
        <f t="shared" si="2"/>
        <v>-1038.7370799999999</v>
      </c>
    </row>
    <row r="22" spans="1:12" x14ac:dyDescent="0.3">
      <c r="A22" s="4">
        <v>13010000</v>
      </c>
      <c r="B22" s="34" t="s">
        <v>116</v>
      </c>
      <c r="C22" s="73">
        <v>75.464659999999995</v>
      </c>
      <c r="D22" s="76"/>
      <c r="E22" s="73"/>
      <c r="F22" s="73"/>
      <c r="G22" s="73">
        <v>54.068919999999999</v>
      </c>
      <c r="H22" s="40">
        <f t="shared" si="3"/>
        <v>71.648000534289835</v>
      </c>
      <c r="I22" s="40"/>
      <c r="J22" s="40">
        <f t="shared" si="0"/>
        <v>54.068919999999999</v>
      </c>
      <c r="K22" s="40"/>
      <c r="L22" s="26">
        <f t="shared" si="2"/>
        <v>54.068919999999999</v>
      </c>
    </row>
    <row r="23" spans="1:12" ht="75" hidden="1" x14ac:dyDescent="0.3">
      <c r="A23" s="4">
        <v>13010200</v>
      </c>
      <c r="B23" s="15" t="s">
        <v>76</v>
      </c>
      <c r="C23" s="73"/>
      <c r="D23" s="76"/>
      <c r="E23" s="73"/>
      <c r="F23" s="73"/>
      <c r="G23" s="73"/>
      <c r="H23" s="40" t="e">
        <f t="shared" si="3"/>
        <v>#DIV/0!</v>
      </c>
      <c r="I23" s="40" t="e">
        <f t="shared" si="4"/>
        <v>#DIV/0!</v>
      </c>
      <c r="J23" s="40">
        <f t="shared" si="0"/>
        <v>0</v>
      </c>
      <c r="K23" s="40"/>
      <c r="L23" s="26">
        <f t="shared" si="2"/>
        <v>0</v>
      </c>
    </row>
    <row r="24" spans="1:12" ht="37.5" hidden="1" x14ac:dyDescent="0.3">
      <c r="A24" s="4">
        <v>13020200</v>
      </c>
      <c r="B24" s="82" t="s">
        <v>108</v>
      </c>
      <c r="C24" s="73">
        <v>8.4599999999999995E-2</v>
      </c>
      <c r="D24" s="76"/>
      <c r="E24" s="73"/>
      <c r="F24" s="73"/>
      <c r="G24" s="73"/>
      <c r="H24" s="40">
        <f t="shared" si="3"/>
        <v>0</v>
      </c>
      <c r="I24" s="40"/>
      <c r="J24" s="40">
        <f t="shared" si="0"/>
        <v>0</v>
      </c>
      <c r="K24" s="40"/>
      <c r="L24" s="26">
        <f t="shared" si="2"/>
        <v>0</v>
      </c>
    </row>
    <row r="25" spans="1:12" ht="56.25" hidden="1" x14ac:dyDescent="0.3">
      <c r="A25" s="4">
        <v>13020400</v>
      </c>
      <c r="B25" s="82" t="s">
        <v>101</v>
      </c>
      <c r="C25" s="73"/>
      <c r="D25" s="76"/>
      <c r="E25" s="73"/>
      <c r="F25" s="73"/>
      <c r="G25" s="73"/>
      <c r="H25" s="40" t="e">
        <f t="shared" si="3"/>
        <v>#DIV/0!</v>
      </c>
      <c r="I25" s="40"/>
      <c r="J25" s="40">
        <f t="shared" si="0"/>
        <v>0</v>
      </c>
      <c r="K25" s="40"/>
      <c r="L25" s="26">
        <f t="shared" si="2"/>
        <v>0</v>
      </c>
    </row>
    <row r="26" spans="1:12" s="35" customFormat="1" ht="37.5" hidden="1" x14ac:dyDescent="0.3">
      <c r="A26" s="50">
        <v>13030100</v>
      </c>
      <c r="B26" s="16" t="s">
        <v>99</v>
      </c>
      <c r="C26" s="74"/>
      <c r="D26" s="106"/>
      <c r="E26" s="74"/>
      <c r="F26" s="74"/>
      <c r="G26" s="74"/>
      <c r="H26" s="40" t="e">
        <f t="shared" si="3"/>
        <v>#DIV/0!</v>
      </c>
      <c r="I26" s="40"/>
      <c r="J26" s="40">
        <f t="shared" si="0"/>
        <v>0</v>
      </c>
      <c r="K26" s="40"/>
      <c r="L26" s="40">
        <f t="shared" si="2"/>
        <v>0</v>
      </c>
    </row>
    <row r="27" spans="1:12" s="35" customFormat="1" ht="37.5" x14ac:dyDescent="0.3">
      <c r="A27" s="50">
        <v>13030000</v>
      </c>
      <c r="B27" s="16" t="s">
        <v>117</v>
      </c>
      <c r="C27" s="74">
        <v>8.1471300000000006</v>
      </c>
      <c r="D27" s="106"/>
      <c r="E27" s="74"/>
      <c r="F27" s="74"/>
      <c r="G27" s="74">
        <v>8.8526199999999999</v>
      </c>
      <c r="H27" s="40">
        <f t="shared" si="3"/>
        <v>108.65936839107758</v>
      </c>
      <c r="I27" s="40"/>
      <c r="J27" s="40">
        <f t="shared" si="0"/>
        <v>8.8526199999999999</v>
      </c>
      <c r="K27" s="40"/>
      <c r="L27" s="40">
        <f t="shared" si="2"/>
        <v>8.8526199999999999</v>
      </c>
    </row>
    <row r="28" spans="1:12" s="54" customFormat="1" ht="37.5" x14ac:dyDescent="0.3">
      <c r="A28" s="55">
        <v>14021900</v>
      </c>
      <c r="B28" s="56" t="s">
        <v>77</v>
      </c>
      <c r="C28" s="75">
        <v>1902.1312800000001</v>
      </c>
      <c r="D28" s="107">
        <v>6000</v>
      </c>
      <c r="E28" s="75">
        <v>7700</v>
      </c>
      <c r="F28" s="75">
        <v>2000</v>
      </c>
      <c r="G28" s="75">
        <v>5557.1496299999999</v>
      </c>
      <c r="H28" s="40" t="s">
        <v>142</v>
      </c>
      <c r="I28" s="40" t="s">
        <v>143</v>
      </c>
      <c r="J28" s="40">
        <f t="shared" si="0"/>
        <v>3557.1496299999999</v>
      </c>
      <c r="K28" s="40">
        <f t="shared" si="1"/>
        <v>72.170774415584418</v>
      </c>
      <c r="L28" s="53">
        <f t="shared" si="2"/>
        <v>-2142.8503700000001</v>
      </c>
    </row>
    <row r="29" spans="1:12" s="54" customFormat="1" ht="37.5" x14ac:dyDescent="0.3">
      <c r="A29" s="55">
        <v>14031900</v>
      </c>
      <c r="B29" s="56" t="s">
        <v>78</v>
      </c>
      <c r="C29" s="75">
        <v>6442.1831599999996</v>
      </c>
      <c r="D29" s="107">
        <v>30000</v>
      </c>
      <c r="E29" s="75">
        <v>32362.184000000001</v>
      </c>
      <c r="F29" s="75">
        <v>18500</v>
      </c>
      <c r="G29" s="75">
        <v>23549.72207</v>
      </c>
      <c r="H29" s="40" t="s">
        <v>144</v>
      </c>
      <c r="I29" s="40">
        <f t="shared" si="4"/>
        <v>127.29579497297297</v>
      </c>
      <c r="J29" s="40">
        <f t="shared" si="0"/>
        <v>5049.7220699999998</v>
      </c>
      <c r="K29" s="40">
        <f t="shared" si="1"/>
        <v>72.769260782894008</v>
      </c>
      <c r="L29" s="53">
        <f t="shared" si="2"/>
        <v>-8812.4619300000013</v>
      </c>
    </row>
    <row r="30" spans="1:12" s="35" customFormat="1" ht="131.25" x14ac:dyDescent="0.3">
      <c r="A30" s="50">
        <v>14040100</v>
      </c>
      <c r="B30" s="16" t="s">
        <v>118</v>
      </c>
      <c r="C30" s="75">
        <v>6493.9695199999996</v>
      </c>
      <c r="D30" s="106">
        <v>130000</v>
      </c>
      <c r="E30" s="74">
        <v>136000</v>
      </c>
      <c r="F30" s="74">
        <v>68000</v>
      </c>
      <c r="G30" s="74">
        <v>84884.494739999995</v>
      </c>
      <c r="H30" s="40" t="s">
        <v>145</v>
      </c>
      <c r="I30" s="40">
        <f t="shared" si="4"/>
        <v>124.83013932352941</v>
      </c>
      <c r="J30" s="40">
        <f t="shared" si="0"/>
        <v>16884.494739999995</v>
      </c>
      <c r="K30" s="40">
        <f t="shared" si="1"/>
        <v>62.415069661764697</v>
      </c>
      <c r="L30" s="40">
        <f t="shared" si="2"/>
        <v>-51115.505260000005</v>
      </c>
    </row>
    <row r="31" spans="1:12" ht="75" x14ac:dyDescent="0.3">
      <c r="A31" s="4">
        <v>14040200</v>
      </c>
      <c r="B31" s="29" t="s">
        <v>119</v>
      </c>
      <c r="C31" s="73">
        <v>46101.943379999997</v>
      </c>
      <c r="D31" s="76">
        <v>110000</v>
      </c>
      <c r="E31" s="73">
        <v>110000</v>
      </c>
      <c r="F31" s="73">
        <v>40000</v>
      </c>
      <c r="G31" s="73">
        <v>39631.610480000003</v>
      </c>
      <c r="H31" s="40">
        <f t="shared" si="3"/>
        <v>85.965162364918953</v>
      </c>
      <c r="I31" s="40">
        <f t="shared" si="4"/>
        <v>99.079026200000001</v>
      </c>
      <c r="J31" s="40">
        <f t="shared" si="0"/>
        <v>-368.38951999999699</v>
      </c>
      <c r="K31" s="40">
        <f t="shared" si="1"/>
        <v>36.028736800000004</v>
      </c>
      <c r="L31" s="26">
        <f t="shared" si="2"/>
        <v>-70368.389519999997</v>
      </c>
    </row>
    <row r="32" spans="1:12" s="14" customFormat="1" ht="37.5" hidden="1" x14ac:dyDescent="0.3">
      <c r="A32" s="11">
        <v>16010000</v>
      </c>
      <c r="B32" s="17" t="s">
        <v>21</v>
      </c>
      <c r="C32" s="72"/>
      <c r="D32" s="72"/>
      <c r="E32" s="72"/>
      <c r="F32" s="72"/>
      <c r="G32" s="72"/>
      <c r="H32" s="40" t="e">
        <f t="shared" si="3"/>
        <v>#DIV/0!</v>
      </c>
      <c r="I32" s="40"/>
      <c r="J32" s="40">
        <f t="shared" si="0"/>
        <v>0</v>
      </c>
      <c r="K32" s="40"/>
      <c r="L32" s="26">
        <f t="shared" si="2"/>
        <v>0</v>
      </c>
    </row>
    <row r="33" spans="1:12" s="14" customFormat="1" x14ac:dyDescent="0.3">
      <c r="A33" s="11">
        <v>18000000</v>
      </c>
      <c r="B33" s="12" t="s">
        <v>51</v>
      </c>
      <c r="C33" s="72">
        <f>C34+C45+C48+C51+C52</f>
        <v>316192.5626</v>
      </c>
      <c r="D33" s="72">
        <f>D34+D45+D48+D51+D52</f>
        <v>751440</v>
      </c>
      <c r="E33" s="72">
        <f>E34+E45+E48+E51+E52</f>
        <v>786353</v>
      </c>
      <c r="F33" s="72">
        <f>F34+F45+F48+F51+F52</f>
        <v>361248</v>
      </c>
      <c r="G33" s="72">
        <f>G34+G45+G48+G51+G52</f>
        <v>386248.09687000001</v>
      </c>
      <c r="H33" s="39">
        <f t="shared" si="3"/>
        <v>122.15597156806749</v>
      </c>
      <c r="I33" s="39">
        <f t="shared" si="4"/>
        <v>106.92048035421649</v>
      </c>
      <c r="J33" s="39">
        <f t="shared" si="0"/>
        <v>25000.096870000008</v>
      </c>
      <c r="K33" s="39">
        <f t="shared" si="1"/>
        <v>49.118919476367481</v>
      </c>
      <c r="L33" s="13">
        <f t="shared" si="2"/>
        <v>-400104.90312999999</v>
      </c>
    </row>
    <row r="34" spans="1:12" s="14" customFormat="1" x14ac:dyDescent="0.3">
      <c r="A34" s="11">
        <v>18010000</v>
      </c>
      <c r="B34" s="12" t="s">
        <v>52</v>
      </c>
      <c r="C34" s="72">
        <f>C35+C36+C37+C38+C39+C40+C41+C42+C43+C44</f>
        <v>95914.096619999997</v>
      </c>
      <c r="D34" s="72">
        <f>D35+D36+D37+D38+D39+D40+D41+D42+D43+D44</f>
        <v>254040</v>
      </c>
      <c r="E34" s="72">
        <f>E35+E36+E37+E38+E39+E40+E41+E42+E43+E44</f>
        <v>285953</v>
      </c>
      <c r="F34" s="72">
        <f>F35+F36+F37+F38+F39+F40+F41+F42+F43+F44</f>
        <v>125858</v>
      </c>
      <c r="G34" s="72">
        <f>G35+G36+G37+G38+G39+G40+G41+G42+G43+G44</f>
        <v>151107.18106999996</v>
      </c>
      <c r="H34" s="39">
        <f>G34/C34%</f>
        <v>157.5442884779161</v>
      </c>
      <c r="I34" s="39">
        <f>G34/F34%</f>
        <v>120.06164174704824</v>
      </c>
      <c r="J34" s="39">
        <f t="shared" si="0"/>
        <v>25249.181069999962</v>
      </c>
      <c r="K34" s="39">
        <f t="shared" si="1"/>
        <v>52.843362744926601</v>
      </c>
      <c r="L34" s="13">
        <f t="shared" si="2"/>
        <v>-134845.81893000004</v>
      </c>
    </row>
    <row r="35" spans="1:12" s="14" customFormat="1" ht="56.25" x14ac:dyDescent="0.3">
      <c r="A35" s="5">
        <v>18010100</v>
      </c>
      <c r="B35" s="100" t="s">
        <v>54</v>
      </c>
      <c r="C35" s="76">
        <v>216.15736000000001</v>
      </c>
      <c r="D35" s="76">
        <v>500</v>
      </c>
      <c r="E35" s="76">
        <v>500</v>
      </c>
      <c r="F35" s="76">
        <v>230</v>
      </c>
      <c r="G35" s="76">
        <v>273.97043000000002</v>
      </c>
      <c r="H35" s="40">
        <f t="shared" si="3"/>
        <v>126.74582535612019</v>
      </c>
      <c r="I35" s="40">
        <f t="shared" si="4"/>
        <v>119.11757826086958</v>
      </c>
      <c r="J35" s="40">
        <f t="shared" si="0"/>
        <v>43.970430000000022</v>
      </c>
      <c r="K35" s="40">
        <f t="shared" si="1"/>
        <v>54.794086000000007</v>
      </c>
      <c r="L35" s="26">
        <f t="shared" si="2"/>
        <v>-226.02956999999998</v>
      </c>
    </row>
    <row r="36" spans="1:12" ht="56.25" x14ac:dyDescent="0.3">
      <c r="A36" s="5">
        <v>18010200</v>
      </c>
      <c r="B36" s="100" t="s">
        <v>55</v>
      </c>
      <c r="C36" s="76">
        <v>1305.5133599999999</v>
      </c>
      <c r="D36" s="76">
        <v>12000</v>
      </c>
      <c r="E36" s="76">
        <v>16813</v>
      </c>
      <c r="F36" s="76">
        <v>7813</v>
      </c>
      <c r="G36" s="76">
        <v>10367.93692</v>
      </c>
      <c r="H36" s="40" t="s">
        <v>146</v>
      </c>
      <c r="I36" s="40">
        <f t="shared" si="4"/>
        <v>132.70109970561884</v>
      </c>
      <c r="J36" s="40">
        <f t="shared" si="0"/>
        <v>2554.9369200000001</v>
      </c>
      <c r="K36" s="40">
        <f t="shared" si="1"/>
        <v>61.666192351156845</v>
      </c>
      <c r="L36" s="26">
        <f t="shared" si="2"/>
        <v>-6445.0630799999999</v>
      </c>
    </row>
    <row r="37" spans="1:12" ht="56.25" x14ac:dyDescent="0.3">
      <c r="A37" s="5">
        <v>18010300</v>
      </c>
      <c r="B37" s="100" t="s">
        <v>56</v>
      </c>
      <c r="C37" s="76">
        <v>3350.4611300000001</v>
      </c>
      <c r="D37" s="76">
        <v>14000</v>
      </c>
      <c r="E37" s="76">
        <v>20200</v>
      </c>
      <c r="F37" s="76">
        <v>9700</v>
      </c>
      <c r="G37" s="76">
        <v>15145.029479999999</v>
      </c>
      <c r="H37" s="40" t="s">
        <v>147</v>
      </c>
      <c r="I37" s="40">
        <f t="shared" si="4"/>
        <v>156.13432453608246</v>
      </c>
      <c r="J37" s="40">
        <f t="shared" si="0"/>
        <v>5445.0294799999992</v>
      </c>
      <c r="K37" s="40">
        <f t="shared" si="1"/>
        <v>74.975393465346528</v>
      </c>
      <c r="L37" s="26">
        <f t="shared" si="2"/>
        <v>-5054.9705200000008</v>
      </c>
    </row>
    <row r="38" spans="1:12" ht="56.25" x14ac:dyDescent="0.3">
      <c r="A38" s="5">
        <v>18010400</v>
      </c>
      <c r="B38" s="100" t="s">
        <v>57</v>
      </c>
      <c r="C38" s="76">
        <v>21770.402340000001</v>
      </c>
      <c r="D38" s="76">
        <v>56000</v>
      </c>
      <c r="E38" s="76">
        <v>56000</v>
      </c>
      <c r="F38" s="76">
        <v>23000</v>
      </c>
      <c r="G38" s="76">
        <v>25486.781480000001</v>
      </c>
      <c r="H38" s="40">
        <f t="shared" si="3"/>
        <v>117.07078758563725</v>
      </c>
      <c r="I38" s="40">
        <f t="shared" si="4"/>
        <v>110.81209339130436</v>
      </c>
      <c r="J38" s="40">
        <f t="shared" si="0"/>
        <v>2486.7814800000015</v>
      </c>
      <c r="K38" s="40">
        <f t="shared" si="1"/>
        <v>45.512109785714287</v>
      </c>
      <c r="L38" s="26">
        <f t="shared" si="2"/>
        <v>-30513.218519999999</v>
      </c>
    </row>
    <row r="39" spans="1:12" x14ac:dyDescent="0.3">
      <c r="A39" s="5">
        <v>18010500</v>
      </c>
      <c r="B39" s="100" t="s">
        <v>58</v>
      </c>
      <c r="C39" s="76">
        <v>31649.117610000001</v>
      </c>
      <c r="D39" s="76">
        <v>75000</v>
      </c>
      <c r="E39" s="76">
        <v>81500</v>
      </c>
      <c r="F39" s="76">
        <v>36500</v>
      </c>
      <c r="G39" s="76">
        <v>40400.997949999997</v>
      </c>
      <c r="H39" s="40">
        <f t="shared" si="3"/>
        <v>127.65284153525566</v>
      </c>
      <c r="I39" s="40">
        <f t="shared" si="4"/>
        <v>110.68766561643835</v>
      </c>
      <c r="J39" s="40">
        <f t="shared" si="0"/>
        <v>3900.9979499999972</v>
      </c>
      <c r="K39" s="40">
        <f t="shared" si="1"/>
        <v>49.571776625766866</v>
      </c>
      <c r="L39" s="26">
        <f t="shared" si="2"/>
        <v>-41099.002050000003</v>
      </c>
    </row>
    <row r="40" spans="1:12" x14ac:dyDescent="0.3">
      <c r="A40" s="5">
        <v>18010600</v>
      </c>
      <c r="B40" s="100" t="s">
        <v>59</v>
      </c>
      <c r="C40" s="76">
        <v>33238.869059999997</v>
      </c>
      <c r="D40" s="76">
        <v>80000</v>
      </c>
      <c r="E40" s="76">
        <v>87500</v>
      </c>
      <c r="F40" s="76">
        <v>41000</v>
      </c>
      <c r="G40" s="76">
        <v>48402.8675</v>
      </c>
      <c r="H40" s="40">
        <f t="shared" si="3"/>
        <v>145.62128275973299</v>
      </c>
      <c r="I40" s="40">
        <f t="shared" si="4"/>
        <v>118.0557743902439</v>
      </c>
      <c r="J40" s="40">
        <f t="shared" si="0"/>
        <v>7402.8675000000003</v>
      </c>
      <c r="K40" s="40">
        <f t="shared" si="1"/>
        <v>55.317562857142853</v>
      </c>
      <c r="L40" s="26">
        <f t="shared" si="2"/>
        <v>-39097.1325</v>
      </c>
    </row>
    <row r="41" spans="1:12" x14ac:dyDescent="0.3">
      <c r="A41" s="5">
        <v>18010700</v>
      </c>
      <c r="B41" s="100" t="s">
        <v>60</v>
      </c>
      <c r="C41" s="76">
        <v>1242.0163700000001</v>
      </c>
      <c r="D41" s="76">
        <v>7700</v>
      </c>
      <c r="E41" s="76">
        <v>14600</v>
      </c>
      <c r="F41" s="76">
        <v>4300</v>
      </c>
      <c r="G41" s="76">
        <v>6820.5673299999999</v>
      </c>
      <c r="H41" s="40" t="s">
        <v>148</v>
      </c>
      <c r="I41" s="40">
        <f t="shared" si="4"/>
        <v>158.61784488372092</v>
      </c>
      <c r="J41" s="40">
        <f t="shared" si="0"/>
        <v>2520.5673299999999</v>
      </c>
      <c r="K41" s="40">
        <f t="shared" si="1"/>
        <v>46.716214589041094</v>
      </c>
      <c r="L41" s="26">
        <f t="shared" si="2"/>
        <v>-7779.4326700000001</v>
      </c>
    </row>
    <row r="42" spans="1:12" x14ac:dyDescent="0.3">
      <c r="A42" s="5">
        <v>18010900</v>
      </c>
      <c r="B42" s="100" t="s">
        <v>61</v>
      </c>
      <c r="C42" s="76">
        <v>2699.9578499999998</v>
      </c>
      <c r="D42" s="76">
        <v>8400</v>
      </c>
      <c r="E42" s="76">
        <v>8400</v>
      </c>
      <c r="F42" s="76">
        <v>3000</v>
      </c>
      <c r="G42" s="76">
        <v>3797.0203499999998</v>
      </c>
      <c r="H42" s="40">
        <f t="shared" si="3"/>
        <v>140.63257876414627</v>
      </c>
      <c r="I42" s="40">
        <f t="shared" si="4"/>
        <v>126.56734499999999</v>
      </c>
      <c r="J42" s="40">
        <f t="shared" si="0"/>
        <v>797.02034999999978</v>
      </c>
      <c r="K42" s="40">
        <f t="shared" si="1"/>
        <v>45.202623214285715</v>
      </c>
      <c r="L42" s="26">
        <f t="shared" si="2"/>
        <v>-4602.9796500000002</v>
      </c>
    </row>
    <row r="43" spans="1:12" x14ac:dyDescent="0.3">
      <c r="A43" s="5">
        <v>18011000</v>
      </c>
      <c r="B43" s="100" t="s">
        <v>62</v>
      </c>
      <c r="C43" s="76">
        <v>123.43655</v>
      </c>
      <c r="D43" s="76">
        <v>100</v>
      </c>
      <c r="E43" s="76">
        <v>100</v>
      </c>
      <c r="F43" s="76">
        <v>40</v>
      </c>
      <c r="G43" s="76">
        <v>228.80502000000001</v>
      </c>
      <c r="H43" s="40">
        <f t="shared" si="3"/>
        <v>185.36245544775838</v>
      </c>
      <c r="I43" s="40" t="s">
        <v>149</v>
      </c>
      <c r="J43" s="40">
        <f t="shared" si="0"/>
        <v>188.80502000000001</v>
      </c>
      <c r="K43" s="40">
        <f t="shared" si="1"/>
        <v>228.80502000000001</v>
      </c>
      <c r="L43" s="26">
        <f t="shared" si="2"/>
        <v>128.80502000000001</v>
      </c>
    </row>
    <row r="44" spans="1:12" x14ac:dyDescent="0.3">
      <c r="A44" s="5">
        <v>18011100</v>
      </c>
      <c r="B44" s="100" t="s">
        <v>63</v>
      </c>
      <c r="C44" s="76">
        <v>318.16498999999999</v>
      </c>
      <c r="D44" s="76">
        <v>340</v>
      </c>
      <c r="E44" s="76">
        <v>340</v>
      </c>
      <c r="F44" s="76">
        <v>275</v>
      </c>
      <c r="G44" s="76">
        <v>183.20461</v>
      </c>
      <c r="H44" s="40">
        <f t="shared" si="3"/>
        <v>57.581637124813767</v>
      </c>
      <c r="I44" s="40">
        <f t="shared" si="4"/>
        <v>66.619858181818188</v>
      </c>
      <c r="J44" s="40">
        <f t="shared" si="0"/>
        <v>-91.795389999999998</v>
      </c>
      <c r="K44" s="40">
        <f t="shared" si="1"/>
        <v>53.88370882352941</v>
      </c>
      <c r="L44" s="26">
        <f t="shared" si="2"/>
        <v>-156.79539</v>
      </c>
    </row>
    <row r="45" spans="1:12" ht="19.5" customHeight="1" x14ac:dyDescent="0.3">
      <c r="A45" s="11">
        <v>18020000</v>
      </c>
      <c r="B45" s="17" t="s">
        <v>22</v>
      </c>
      <c r="C45" s="72">
        <f>C46+C47</f>
        <v>814.38787000000002</v>
      </c>
      <c r="D45" s="72">
        <f>D46+D47</f>
        <v>4000</v>
      </c>
      <c r="E45" s="72">
        <f>E46+E47</f>
        <v>4000</v>
      </c>
      <c r="F45" s="72">
        <f>F46+F47</f>
        <v>1800</v>
      </c>
      <c r="G45" s="72">
        <f>G46+G47</f>
        <v>1828.6150699999998</v>
      </c>
      <c r="H45" s="39">
        <f t="shared" si="3"/>
        <v>224.5385936310667</v>
      </c>
      <c r="I45" s="39">
        <f t="shared" si="4"/>
        <v>101.5897261111111</v>
      </c>
      <c r="J45" s="39">
        <f t="shared" si="0"/>
        <v>28.615069999999832</v>
      </c>
      <c r="K45" s="39">
        <f t="shared" si="1"/>
        <v>45.715376749999997</v>
      </c>
      <c r="L45" s="13">
        <f t="shared" si="2"/>
        <v>-2171.3849300000002</v>
      </c>
    </row>
    <row r="46" spans="1:12" ht="37.5" x14ac:dyDescent="0.3">
      <c r="A46" s="5">
        <v>18020100</v>
      </c>
      <c r="B46" s="29" t="s">
        <v>23</v>
      </c>
      <c r="C46" s="73">
        <v>479.08040999999997</v>
      </c>
      <c r="D46" s="76">
        <v>2000</v>
      </c>
      <c r="E46" s="73">
        <v>2000</v>
      </c>
      <c r="F46" s="73">
        <v>1000</v>
      </c>
      <c r="G46" s="73">
        <v>1437.6250399999999</v>
      </c>
      <c r="H46" s="40" t="s">
        <v>150</v>
      </c>
      <c r="I46" s="40">
        <f t="shared" si="4"/>
        <v>143.76250399999998</v>
      </c>
      <c r="J46" s="40">
        <f t="shared" si="0"/>
        <v>437.6250399999999</v>
      </c>
      <c r="K46" s="40">
        <f t="shared" si="1"/>
        <v>71.881251999999989</v>
      </c>
      <c r="L46" s="26">
        <f t="shared" si="2"/>
        <v>-562.3749600000001</v>
      </c>
    </row>
    <row r="47" spans="1:12" ht="37.5" x14ac:dyDescent="0.3">
      <c r="A47" s="5">
        <v>18020200</v>
      </c>
      <c r="B47" s="29" t="s">
        <v>41</v>
      </c>
      <c r="C47" s="73">
        <v>335.30745999999999</v>
      </c>
      <c r="D47" s="76">
        <v>2000</v>
      </c>
      <c r="E47" s="73">
        <v>2000</v>
      </c>
      <c r="F47" s="73">
        <v>800</v>
      </c>
      <c r="G47" s="73">
        <v>390.99002999999999</v>
      </c>
      <c r="H47" s="40">
        <f t="shared" si="3"/>
        <v>116.60642146166387</v>
      </c>
      <c r="I47" s="40">
        <f t="shared" si="4"/>
        <v>48.873753749999999</v>
      </c>
      <c r="J47" s="40">
        <f t="shared" si="0"/>
        <v>-409.00997000000001</v>
      </c>
      <c r="K47" s="40">
        <f t="shared" si="1"/>
        <v>19.549501499999998</v>
      </c>
      <c r="L47" s="26">
        <f t="shared" si="2"/>
        <v>-1609.0099700000001</v>
      </c>
    </row>
    <row r="48" spans="1:12" x14ac:dyDescent="0.3">
      <c r="A48" s="11">
        <v>18030000</v>
      </c>
      <c r="B48" s="30" t="s">
        <v>24</v>
      </c>
      <c r="C48" s="72">
        <f>C49+C50</f>
        <v>1262.1093000000001</v>
      </c>
      <c r="D48" s="72">
        <f>D49+D50</f>
        <v>2700</v>
      </c>
      <c r="E48" s="72">
        <f>E49+E50</f>
        <v>2700</v>
      </c>
      <c r="F48" s="72">
        <f>F49+F50</f>
        <v>1350</v>
      </c>
      <c r="G48" s="72">
        <f>G49+G50</f>
        <v>926.76919999999996</v>
      </c>
      <c r="H48" s="39">
        <f t="shared" si="3"/>
        <v>73.430185483935503</v>
      </c>
      <c r="I48" s="39">
        <f t="shared" si="4"/>
        <v>68.64957037037037</v>
      </c>
      <c r="J48" s="39">
        <f t="shared" si="0"/>
        <v>-423.23080000000004</v>
      </c>
      <c r="K48" s="39">
        <f t="shared" si="1"/>
        <v>34.324785185185185</v>
      </c>
      <c r="L48" s="13">
        <f t="shared" si="2"/>
        <v>-1773.2308</v>
      </c>
    </row>
    <row r="49" spans="1:13" x14ac:dyDescent="0.3">
      <c r="A49" s="5">
        <v>18030100</v>
      </c>
      <c r="B49" s="29" t="s">
        <v>25</v>
      </c>
      <c r="C49" s="73">
        <v>855.43650000000002</v>
      </c>
      <c r="D49" s="76">
        <v>1800</v>
      </c>
      <c r="E49" s="73">
        <v>1800</v>
      </c>
      <c r="F49" s="73">
        <v>900</v>
      </c>
      <c r="G49" s="73">
        <v>488.03440000000001</v>
      </c>
      <c r="H49" s="40">
        <f t="shared" si="3"/>
        <v>57.050920787223831</v>
      </c>
      <c r="I49" s="40">
        <f t="shared" si="4"/>
        <v>54.226044444444447</v>
      </c>
      <c r="J49" s="40">
        <f t="shared" si="0"/>
        <v>-411.96559999999999</v>
      </c>
      <c r="K49" s="40">
        <f t="shared" si="1"/>
        <v>27.11302222222222</v>
      </c>
      <c r="L49" s="26">
        <f t="shared" si="2"/>
        <v>-1311.9656</v>
      </c>
    </row>
    <row r="50" spans="1:13" x14ac:dyDescent="0.3">
      <c r="A50" s="5">
        <v>18030200</v>
      </c>
      <c r="B50" s="29" t="s">
        <v>26</v>
      </c>
      <c r="C50" s="73">
        <v>406.6728</v>
      </c>
      <c r="D50" s="76">
        <v>900</v>
      </c>
      <c r="E50" s="73">
        <v>900</v>
      </c>
      <c r="F50" s="73">
        <v>450</v>
      </c>
      <c r="G50" s="73">
        <v>438.73480000000001</v>
      </c>
      <c r="H50" s="40">
        <f t="shared" si="3"/>
        <v>107.88397945473608</v>
      </c>
      <c r="I50" s="40">
        <f t="shared" si="4"/>
        <v>97.496622222222229</v>
      </c>
      <c r="J50" s="40">
        <f t="shared" si="0"/>
        <v>-11.265199999999993</v>
      </c>
      <c r="K50" s="40">
        <f t="shared" si="1"/>
        <v>48.748311111111114</v>
      </c>
      <c r="L50" s="26">
        <f t="shared" si="2"/>
        <v>-461.26519999999999</v>
      </c>
    </row>
    <row r="51" spans="1:13" ht="37.5" hidden="1" x14ac:dyDescent="0.3">
      <c r="A51" s="11">
        <v>18040000</v>
      </c>
      <c r="B51" s="30" t="s">
        <v>69</v>
      </c>
      <c r="C51" s="72"/>
      <c r="D51" s="72"/>
      <c r="E51" s="72"/>
      <c r="F51" s="72"/>
      <c r="G51" s="72"/>
      <c r="H51" s="40" t="e">
        <f t="shared" si="3"/>
        <v>#DIV/0!</v>
      </c>
      <c r="I51" s="40"/>
      <c r="J51" s="39">
        <f t="shared" si="0"/>
        <v>0</v>
      </c>
      <c r="K51" s="40"/>
      <c r="L51" s="13">
        <f t="shared" si="2"/>
        <v>0</v>
      </c>
      <c r="M51" s="21"/>
    </row>
    <row r="52" spans="1:13" x14ac:dyDescent="0.3">
      <c r="A52" s="97">
        <v>18050000</v>
      </c>
      <c r="B52" s="98" t="s">
        <v>28</v>
      </c>
      <c r="C52" s="72">
        <f>C53+C54+C55+C56+C57</f>
        <v>218201.96880999999</v>
      </c>
      <c r="D52" s="72">
        <f>D53+D54+D55+D56+D57+D58+D59</f>
        <v>490700</v>
      </c>
      <c r="E52" s="72">
        <f>E53+E54+E55+E56+E57+E58+E59</f>
        <v>493700</v>
      </c>
      <c r="F52" s="72">
        <f>F53+F54+F55+F56+F57+F58+F59</f>
        <v>232240</v>
      </c>
      <c r="G52" s="72">
        <f>G53+G54+G55+G56+G57+G58+G59</f>
        <v>232385.53153000001</v>
      </c>
      <c r="H52" s="39">
        <f t="shared" si="3"/>
        <v>106.50019924080081</v>
      </c>
      <c r="I52" s="39">
        <f t="shared" si="4"/>
        <v>100.06266428263865</v>
      </c>
      <c r="J52" s="39">
        <f t="shared" si="0"/>
        <v>145.53153000000748</v>
      </c>
      <c r="K52" s="39">
        <f>G52/E52*100</f>
        <v>47.07019070893255</v>
      </c>
      <c r="L52" s="13">
        <f t="shared" si="2"/>
        <v>-261314.46846999999</v>
      </c>
    </row>
    <row r="53" spans="1:13" ht="37.5" hidden="1" x14ac:dyDescent="0.3">
      <c r="A53" s="95">
        <v>18050100</v>
      </c>
      <c r="B53" s="99" t="s">
        <v>29</v>
      </c>
      <c r="C53" s="73"/>
      <c r="D53" s="76"/>
      <c r="E53" s="73"/>
      <c r="F53" s="73"/>
      <c r="G53" s="73"/>
      <c r="H53" s="40"/>
      <c r="I53" s="40"/>
      <c r="J53" s="40">
        <f t="shared" si="0"/>
        <v>0</v>
      </c>
      <c r="K53" s="40"/>
      <c r="L53" s="26">
        <f t="shared" si="2"/>
        <v>0</v>
      </c>
    </row>
    <row r="54" spans="1:13" ht="37.5" hidden="1" x14ac:dyDescent="0.3">
      <c r="A54" s="95">
        <v>18050200</v>
      </c>
      <c r="B54" s="99" t="s">
        <v>30</v>
      </c>
      <c r="C54" s="73"/>
      <c r="D54" s="76"/>
      <c r="E54" s="73"/>
      <c r="F54" s="73"/>
      <c r="G54" s="73"/>
      <c r="H54" s="40"/>
      <c r="I54" s="40"/>
      <c r="J54" s="40">
        <f t="shared" si="0"/>
        <v>0</v>
      </c>
      <c r="K54" s="40"/>
      <c r="L54" s="26">
        <f t="shared" si="2"/>
        <v>0</v>
      </c>
    </row>
    <row r="55" spans="1:13" x14ac:dyDescent="0.3">
      <c r="A55" s="95">
        <v>18050300</v>
      </c>
      <c r="B55" s="100" t="s">
        <v>64</v>
      </c>
      <c r="C55" s="73">
        <v>40810.936820000003</v>
      </c>
      <c r="D55" s="76">
        <v>90000</v>
      </c>
      <c r="E55" s="73">
        <v>93000</v>
      </c>
      <c r="F55" s="73">
        <v>45000</v>
      </c>
      <c r="G55" s="73">
        <v>44322.648549999998</v>
      </c>
      <c r="H55" s="40">
        <f t="shared" si="3"/>
        <v>108.60482998831586</v>
      </c>
      <c r="I55" s="40">
        <f t="shared" si="4"/>
        <v>98.494774555555551</v>
      </c>
      <c r="J55" s="40">
        <f t="shared" si="0"/>
        <v>-677.35145000000193</v>
      </c>
      <c r="K55" s="40">
        <f t="shared" si="1"/>
        <v>47.65876188172043</v>
      </c>
      <c r="L55" s="26">
        <f t="shared" si="2"/>
        <v>-48677.351450000002</v>
      </c>
    </row>
    <row r="56" spans="1:13" x14ac:dyDescent="0.3">
      <c r="A56" s="95">
        <v>18050400</v>
      </c>
      <c r="B56" s="100" t="s">
        <v>65</v>
      </c>
      <c r="C56" s="73">
        <v>177210.41506</v>
      </c>
      <c r="D56" s="76">
        <v>400000</v>
      </c>
      <c r="E56" s="73">
        <v>400000</v>
      </c>
      <c r="F56" s="73">
        <v>187000</v>
      </c>
      <c r="G56" s="73">
        <v>187685.62009000001</v>
      </c>
      <c r="H56" s="40">
        <f t="shared" si="3"/>
        <v>105.91116782072505</v>
      </c>
      <c r="I56" s="40">
        <f t="shared" si="4"/>
        <v>100.36664175935829</v>
      </c>
      <c r="J56" s="40">
        <f t="shared" si="0"/>
        <v>685.62009000001126</v>
      </c>
      <c r="K56" s="40">
        <f t="shared" si="1"/>
        <v>46.921405022500004</v>
      </c>
      <c r="L56" s="26">
        <f t="shared" si="2"/>
        <v>-212314.37990999999</v>
      </c>
    </row>
    <row r="57" spans="1:13" ht="75" x14ac:dyDescent="0.3">
      <c r="A57" s="5">
        <v>18050500</v>
      </c>
      <c r="B57" s="96" t="s">
        <v>66</v>
      </c>
      <c r="C57" s="73">
        <v>180.61693</v>
      </c>
      <c r="D57" s="76">
        <v>700</v>
      </c>
      <c r="E57" s="73">
        <v>700</v>
      </c>
      <c r="F57" s="73">
        <v>240</v>
      </c>
      <c r="G57" s="73">
        <v>371.08375000000001</v>
      </c>
      <c r="H57" s="40" t="s">
        <v>151</v>
      </c>
      <c r="I57" s="40">
        <f t="shared" si="4"/>
        <v>154.61822916666668</v>
      </c>
      <c r="J57" s="40">
        <f t="shared" si="0"/>
        <v>131.08375000000001</v>
      </c>
      <c r="K57" s="40">
        <f t="shared" si="1"/>
        <v>53.011964285714285</v>
      </c>
      <c r="L57" s="26">
        <f t="shared" si="2"/>
        <v>-328.91624999999999</v>
      </c>
    </row>
    <row r="58" spans="1:13" ht="37.5" hidden="1" x14ac:dyDescent="0.3">
      <c r="A58" s="5">
        <v>18050700</v>
      </c>
      <c r="B58" s="96" t="s">
        <v>138</v>
      </c>
      <c r="C58" s="73"/>
      <c r="D58" s="76"/>
      <c r="E58" s="73"/>
      <c r="F58" s="73"/>
      <c r="G58" s="73">
        <v>6.03</v>
      </c>
      <c r="H58" s="40"/>
      <c r="I58" s="40"/>
      <c r="J58" s="40">
        <f t="shared" si="0"/>
        <v>6.03</v>
      </c>
      <c r="K58" s="40"/>
      <c r="L58" s="26">
        <f t="shared" si="2"/>
        <v>6.03</v>
      </c>
    </row>
    <row r="59" spans="1:13" ht="108.75" hidden="1" customHeight="1" x14ac:dyDescent="0.3">
      <c r="A59" s="5">
        <v>18050800</v>
      </c>
      <c r="B59" s="96" t="s">
        <v>139</v>
      </c>
      <c r="C59" s="73"/>
      <c r="D59" s="76"/>
      <c r="E59" s="73"/>
      <c r="F59" s="73"/>
      <c r="G59" s="73">
        <v>0.14913999999999999</v>
      </c>
      <c r="H59" s="40"/>
      <c r="I59" s="40"/>
      <c r="J59" s="40">
        <f t="shared" si="0"/>
        <v>0.14913999999999999</v>
      </c>
      <c r="K59" s="40"/>
      <c r="L59" s="26">
        <f t="shared" si="2"/>
        <v>0.14913999999999999</v>
      </c>
    </row>
    <row r="60" spans="1:13" ht="56.25" x14ac:dyDescent="0.3">
      <c r="A60" s="4">
        <v>21010300</v>
      </c>
      <c r="B60" s="15" t="s">
        <v>45</v>
      </c>
      <c r="C60" s="73">
        <v>14.975</v>
      </c>
      <c r="D60" s="76">
        <v>20</v>
      </c>
      <c r="E60" s="73">
        <v>20</v>
      </c>
      <c r="F60" s="73">
        <v>12</v>
      </c>
      <c r="G60" s="73">
        <v>0.33100000000000002</v>
      </c>
      <c r="H60" s="40">
        <f t="shared" si="3"/>
        <v>2.2103505843071787</v>
      </c>
      <c r="I60" s="40">
        <f t="shared" si="4"/>
        <v>2.7583333333333337</v>
      </c>
      <c r="J60" s="40">
        <f t="shared" si="0"/>
        <v>-11.669</v>
      </c>
      <c r="K60" s="40">
        <f t="shared" si="1"/>
        <v>1.6550000000000002</v>
      </c>
      <c r="L60" s="26">
        <f t="shared" si="2"/>
        <v>-19.669</v>
      </c>
    </row>
    <row r="61" spans="1:13" ht="37.5" hidden="1" x14ac:dyDescent="0.3">
      <c r="A61" s="4">
        <v>21050000</v>
      </c>
      <c r="B61" s="15" t="s">
        <v>72</v>
      </c>
      <c r="C61" s="73"/>
      <c r="D61" s="76"/>
      <c r="E61" s="73"/>
      <c r="F61" s="73"/>
      <c r="G61" s="73"/>
      <c r="H61" s="40"/>
      <c r="I61" s="40"/>
      <c r="J61" s="40">
        <f t="shared" si="0"/>
        <v>0</v>
      </c>
      <c r="K61" s="40"/>
      <c r="L61" s="26">
        <f t="shared" si="2"/>
        <v>0</v>
      </c>
    </row>
    <row r="62" spans="1:13" x14ac:dyDescent="0.3">
      <c r="A62" s="4">
        <v>21080500</v>
      </c>
      <c r="B62" s="15" t="s">
        <v>6</v>
      </c>
      <c r="C62" s="73">
        <v>54.031999999999996</v>
      </c>
      <c r="D62" s="76">
        <v>100</v>
      </c>
      <c r="E62" s="73">
        <v>100</v>
      </c>
      <c r="F62" s="73">
        <v>50</v>
      </c>
      <c r="G62" s="73">
        <v>82.819540000000003</v>
      </c>
      <c r="H62" s="40">
        <f t="shared" si="3"/>
        <v>153.27868670417533</v>
      </c>
      <c r="I62" s="40">
        <f t="shared" si="4"/>
        <v>165.63908000000001</v>
      </c>
      <c r="J62" s="40">
        <f t="shared" si="0"/>
        <v>32.819540000000003</v>
      </c>
      <c r="K62" s="40">
        <f t="shared" si="1"/>
        <v>82.819540000000003</v>
      </c>
      <c r="L62" s="26">
        <f t="shared" si="2"/>
        <v>-17.180459999999997</v>
      </c>
    </row>
    <row r="63" spans="1:13" ht="93.75" hidden="1" x14ac:dyDescent="0.3">
      <c r="A63" s="4">
        <v>21080900</v>
      </c>
      <c r="B63" s="15" t="s">
        <v>127</v>
      </c>
      <c r="C63" s="73"/>
      <c r="D63" s="76"/>
      <c r="E63" s="73"/>
      <c r="F63" s="73"/>
      <c r="G63" s="73">
        <v>3.5</v>
      </c>
      <c r="H63" s="40"/>
      <c r="I63" s="40"/>
      <c r="J63" s="40">
        <f t="shared" si="0"/>
        <v>3.5</v>
      </c>
      <c r="K63" s="40"/>
      <c r="L63" s="26">
        <f t="shared" si="2"/>
        <v>3.5</v>
      </c>
    </row>
    <row r="64" spans="1:13" x14ac:dyDescent="0.3">
      <c r="A64" s="18" t="s">
        <v>7</v>
      </c>
      <c r="B64" s="15" t="s">
        <v>8</v>
      </c>
      <c r="C64" s="73">
        <v>2409.5318499999998</v>
      </c>
      <c r="D64" s="76">
        <v>10000</v>
      </c>
      <c r="E64" s="73">
        <v>11136.852999999999</v>
      </c>
      <c r="F64" s="73">
        <v>4936.8530000000001</v>
      </c>
      <c r="G64" s="73">
        <v>5577.9966000000004</v>
      </c>
      <c r="H64" s="40" t="s">
        <v>152</v>
      </c>
      <c r="I64" s="40">
        <f t="shared" si="4"/>
        <v>112.98688861102407</v>
      </c>
      <c r="J64" s="40">
        <f t="shared" si="0"/>
        <v>641.14360000000033</v>
      </c>
      <c r="K64" s="40">
        <f t="shared" si="1"/>
        <v>50.085931815747244</v>
      </c>
      <c r="L64" s="26">
        <f t="shared" si="2"/>
        <v>-5558.8563999999988</v>
      </c>
    </row>
    <row r="65" spans="1:12" s="54" customFormat="1" ht="93.75" x14ac:dyDescent="0.3">
      <c r="A65" s="51" t="s">
        <v>79</v>
      </c>
      <c r="B65" s="52" t="s">
        <v>126</v>
      </c>
      <c r="C65" s="75">
        <v>304.26423</v>
      </c>
      <c r="D65" s="107">
        <v>900</v>
      </c>
      <c r="E65" s="75">
        <v>900</v>
      </c>
      <c r="F65" s="75">
        <v>400</v>
      </c>
      <c r="G65" s="75">
        <v>1003.5783</v>
      </c>
      <c r="H65" s="40" t="s">
        <v>153</v>
      </c>
      <c r="I65" s="40" t="s">
        <v>154</v>
      </c>
      <c r="J65" s="40">
        <f t="shared" si="0"/>
        <v>603.57830000000001</v>
      </c>
      <c r="K65" s="40">
        <f t="shared" si="1"/>
        <v>111.50869999999999</v>
      </c>
      <c r="L65" s="53">
        <f t="shared" si="2"/>
        <v>103.57830000000001</v>
      </c>
    </row>
    <row r="66" spans="1:12" s="35" customFormat="1" hidden="1" x14ac:dyDescent="0.3">
      <c r="A66" s="102" t="s">
        <v>120</v>
      </c>
      <c r="B66" s="62" t="s">
        <v>121</v>
      </c>
      <c r="C66" s="74"/>
      <c r="D66" s="106"/>
      <c r="E66" s="74"/>
      <c r="F66" s="74"/>
      <c r="G66" s="74">
        <v>11.0219</v>
      </c>
      <c r="H66" s="40"/>
      <c r="I66" s="40"/>
      <c r="J66" s="40">
        <f t="shared" si="0"/>
        <v>11.0219</v>
      </c>
      <c r="K66" s="40"/>
      <c r="L66" s="40">
        <f t="shared" si="2"/>
        <v>11.0219</v>
      </c>
    </row>
    <row r="67" spans="1:12" s="35" customFormat="1" ht="56.25" x14ac:dyDescent="0.3">
      <c r="A67" s="102" t="s">
        <v>122</v>
      </c>
      <c r="B67" s="62" t="s">
        <v>123</v>
      </c>
      <c r="C67" s="74"/>
      <c r="D67" s="106"/>
      <c r="E67" s="74"/>
      <c r="F67" s="74"/>
      <c r="G67" s="74">
        <v>687.44716000000005</v>
      </c>
      <c r="H67" s="40"/>
      <c r="I67" s="40"/>
      <c r="J67" s="40">
        <f t="shared" si="0"/>
        <v>687.44716000000005</v>
      </c>
      <c r="K67" s="40"/>
      <c r="L67" s="40">
        <f t="shared" si="2"/>
        <v>687.44716000000005</v>
      </c>
    </row>
    <row r="68" spans="1:12" s="54" customFormat="1" ht="56.25" x14ac:dyDescent="0.3">
      <c r="A68" s="51" t="s">
        <v>80</v>
      </c>
      <c r="B68" s="52" t="s">
        <v>81</v>
      </c>
      <c r="C68" s="75">
        <v>311.20850000000002</v>
      </c>
      <c r="D68" s="107">
        <v>800</v>
      </c>
      <c r="E68" s="75">
        <v>800</v>
      </c>
      <c r="F68" s="75">
        <v>350</v>
      </c>
      <c r="G68" s="75">
        <v>462.18200000000002</v>
      </c>
      <c r="H68" s="40">
        <f t="shared" si="3"/>
        <v>148.51201043673294</v>
      </c>
      <c r="I68" s="40">
        <f t="shared" si="4"/>
        <v>132.05199999999999</v>
      </c>
      <c r="J68" s="40">
        <f t="shared" si="0"/>
        <v>112.18200000000002</v>
      </c>
      <c r="K68" s="40">
        <f t="shared" si="1"/>
        <v>57.772750000000009</v>
      </c>
      <c r="L68" s="53">
        <f t="shared" si="2"/>
        <v>-337.81799999999998</v>
      </c>
    </row>
    <row r="69" spans="1:12" x14ac:dyDescent="0.3">
      <c r="A69" s="4">
        <v>22012500</v>
      </c>
      <c r="B69" s="15" t="s">
        <v>53</v>
      </c>
      <c r="C69" s="73">
        <v>14925.58934</v>
      </c>
      <c r="D69" s="76">
        <v>35000</v>
      </c>
      <c r="E69" s="73">
        <v>35000</v>
      </c>
      <c r="F69" s="73">
        <v>15000</v>
      </c>
      <c r="G69" s="73">
        <v>13875.011</v>
      </c>
      <c r="H69" s="40">
        <f t="shared" si="3"/>
        <v>92.961227084115933</v>
      </c>
      <c r="I69" s="40">
        <f>G69/F69%</f>
        <v>92.500073333333333</v>
      </c>
      <c r="J69" s="40">
        <f t="shared" si="0"/>
        <v>-1124.9889999999996</v>
      </c>
      <c r="K69" s="40">
        <f t="shared" si="1"/>
        <v>39.642888571428578</v>
      </c>
      <c r="L69" s="26">
        <f t="shared" si="2"/>
        <v>-21124.989000000001</v>
      </c>
    </row>
    <row r="70" spans="1:12" ht="37.5" x14ac:dyDescent="0.3">
      <c r="A70" s="4">
        <v>22126000</v>
      </c>
      <c r="B70" s="15" t="s">
        <v>73</v>
      </c>
      <c r="C70" s="73">
        <v>361.80200000000002</v>
      </c>
      <c r="D70" s="76">
        <v>1300</v>
      </c>
      <c r="E70" s="73">
        <v>1300</v>
      </c>
      <c r="F70" s="73">
        <v>600</v>
      </c>
      <c r="G70" s="73">
        <v>554.26900000000001</v>
      </c>
      <c r="H70" s="40">
        <f t="shared" si="3"/>
        <v>153.19677613722422</v>
      </c>
      <c r="I70" s="40">
        <f>G70/F70%</f>
        <v>92.378166666666672</v>
      </c>
      <c r="J70" s="40">
        <f t="shared" si="0"/>
        <v>-45.730999999999995</v>
      </c>
      <c r="K70" s="40">
        <f t="shared" si="1"/>
        <v>42.636076923076921</v>
      </c>
      <c r="L70" s="26">
        <f t="shared" si="2"/>
        <v>-745.73099999999999</v>
      </c>
    </row>
    <row r="71" spans="1:12" s="35" customFormat="1" ht="110.25" customHeight="1" x14ac:dyDescent="0.3">
      <c r="A71" s="50">
        <v>22012900</v>
      </c>
      <c r="B71" s="16" t="s">
        <v>82</v>
      </c>
      <c r="C71" s="74">
        <v>22.81</v>
      </c>
      <c r="D71" s="106">
        <v>40</v>
      </c>
      <c r="E71" s="74">
        <v>40</v>
      </c>
      <c r="F71" s="74">
        <v>17</v>
      </c>
      <c r="G71" s="74">
        <v>19.07</v>
      </c>
      <c r="H71" s="40">
        <f t="shared" si="3"/>
        <v>83.603682595352922</v>
      </c>
      <c r="I71" s="40">
        <f>G71/F71%</f>
        <v>112.17647058823529</v>
      </c>
      <c r="J71" s="40">
        <f t="shared" si="0"/>
        <v>2.0700000000000003</v>
      </c>
      <c r="K71" s="40">
        <f t="shared" si="1"/>
        <v>47.674999999999997</v>
      </c>
      <c r="L71" s="26">
        <f t="shared" si="2"/>
        <v>-20.93</v>
      </c>
    </row>
    <row r="72" spans="1:12" ht="56.25" x14ac:dyDescent="0.3">
      <c r="A72" s="4">
        <v>22080400</v>
      </c>
      <c r="B72" s="19" t="s">
        <v>44</v>
      </c>
      <c r="C72" s="73">
        <v>11990.20853</v>
      </c>
      <c r="D72" s="76">
        <v>20000</v>
      </c>
      <c r="E72" s="73">
        <v>24600</v>
      </c>
      <c r="F72" s="73">
        <v>10600</v>
      </c>
      <c r="G72" s="73">
        <v>14950.68</v>
      </c>
      <c r="H72" s="40">
        <f t="shared" si="3"/>
        <v>124.6907421384105</v>
      </c>
      <c r="I72" s="40">
        <f>G72/F72%</f>
        <v>141.04415094339623</v>
      </c>
      <c r="J72" s="40">
        <f t="shared" si="0"/>
        <v>4350.68</v>
      </c>
      <c r="K72" s="40">
        <f t="shared" si="1"/>
        <v>60.775121951219511</v>
      </c>
      <c r="L72" s="26">
        <f t="shared" si="2"/>
        <v>-9649.32</v>
      </c>
    </row>
    <row r="73" spans="1:12" x14ac:dyDescent="0.3">
      <c r="A73" s="11">
        <v>22090000</v>
      </c>
      <c r="B73" s="12" t="s">
        <v>9</v>
      </c>
      <c r="C73" s="72">
        <f>C74+C75+C76+C77</f>
        <v>66.917370000000005</v>
      </c>
      <c r="D73" s="72">
        <f>D74+D75+D76+D77</f>
        <v>200</v>
      </c>
      <c r="E73" s="72">
        <f>E74+E75+E76+E77</f>
        <v>200</v>
      </c>
      <c r="F73" s="72">
        <f>F74+F75+F76+F77</f>
        <v>80</v>
      </c>
      <c r="G73" s="72">
        <f>G74+G75+G76+G77</f>
        <v>400.47127</v>
      </c>
      <c r="H73" s="39">
        <f t="shared" si="3"/>
        <v>598.45637986071472</v>
      </c>
      <c r="I73" s="39">
        <f t="shared" si="4"/>
        <v>500.58908750000001</v>
      </c>
      <c r="J73" s="39">
        <f t="shared" si="0"/>
        <v>320.47127</v>
      </c>
      <c r="K73" s="39">
        <f t="shared" si="1"/>
        <v>200.235635</v>
      </c>
      <c r="L73" s="13">
        <f t="shared" si="2"/>
        <v>200.47127</v>
      </c>
    </row>
    <row r="74" spans="1:12" ht="56.25" x14ac:dyDescent="0.3">
      <c r="A74" s="4">
        <v>22090100</v>
      </c>
      <c r="B74" s="16" t="s">
        <v>10</v>
      </c>
      <c r="C74" s="73">
        <v>20.263120000000001</v>
      </c>
      <c r="D74" s="76">
        <v>150</v>
      </c>
      <c r="E74" s="73">
        <v>150</v>
      </c>
      <c r="F74" s="75">
        <v>50</v>
      </c>
      <c r="G74" s="73">
        <v>354.38468999999998</v>
      </c>
      <c r="H74" s="40" t="s">
        <v>155</v>
      </c>
      <c r="I74" s="40" t="s">
        <v>156</v>
      </c>
      <c r="J74" s="40">
        <f t="shared" si="0"/>
        <v>304.38468999999998</v>
      </c>
      <c r="K74" s="40">
        <f t="shared" si="1"/>
        <v>236.25645999999998</v>
      </c>
      <c r="L74" s="26">
        <f t="shared" si="2"/>
        <v>204.38468999999998</v>
      </c>
    </row>
    <row r="75" spans="1:12" hidden="1" x14ac:dyDescent="0.3">
      <c r="A75" s="4">
        <v>22090200</v>
      </c>
      <c r="B75" s="49" t="s">
        <v>67</v>
      </c>
      <c r="C75" s="73">
        <v>9.9250000000000005E-2</v>
      </c>
      <c r="D75" s="76"/>
      <c r="E75" s="73"/>
      <c r="F75" s="75"/>
      <c r="G75" s="73">
        <v>1.47858</v>
      </c>
      <c r="H75" s="40"/>
      <c r="I75" s="40" t="e">
        <f t="shared" si="4"/>
        <v>#DIV/0!</v>
      </c>
      <c r="J75" s="40">
        <f t="shared" si="0"/>
        <v>1.47858</v>
      </c>
      <c r="K75" s="40"/>
      <c r="L75" s="26">
        <f t="shared" si="2"/>
        <v>1.47858</v>
      </c>
    </row>
    <row r="76" spans="1:12" ht="56.25" hidden="1" x14ac:dyDescent="0.3">
      <c r="A76" s="4">
        <v>22090300</v>
      </c>
      <c r="B76" s="49" t="s">
        <v>68</v>
      </c>
      <c r="C76" s="73"/>
      <c r="D76" s="76"/>
      <c r="E76" s="73"/>
      <c r="F76" s="75"/>
      <c r="G76" s="73"/>
      <c r="H76" s="40"/>
      <c r="I76" s="40" t="e">
        <f t="shared" si="4"/>
        <v>#DIV/0!</v>
      </c>
      <c r="J76" s="40">
        <f t="shared" si="0"/>
        <v>0</v>
      </c>
      <c r="K76" s="40"/>
      <c r="L76" s="26">
        <f t="shared" si="2"/>
        <v>0</v>
      </c>
    </row>
    <row r="77" spans="1:12" ht="56.25" x14ac:dyDescent="0.3">
      <c r="A77" s="4">
        <v>22090400</v>
      </c>
      <c r="B77" s="16" t="s">
        <v>27</v>
      </c>
      <c r="C77" s="73">
        <v>46.555</v>
      </c>
      <c r="D77" s="76">
        <v>50</v>
      </c>
      <c r="E77" s="73">
        <v>50</v>
      </c>
      <c r="F77" s="75">
        <v>30</v>
      </c>
      <c r="G77" s="73">
        <v>44.607999999999997</v>
      </c>
      <c r="H77" s="40">
        <f t="shared" si="3"/>
        <v>95.817849855010195</v>
      </c>
      <c r="I77" s="40">
        <f t="shared" ref="I77:I87" si="5">G77/F77%</f>
        <v>148.69333333333333</v>
      </c>
      <c r="J77" s="40">
        <f>G77-F77</f>
        <v>14.607999999999997</v>
      </c>
      <c r="K77" s="40">
        <f t="shared" si="1"/>
        <v>89.215999999999994</v>
      </c>
      <c r="L77" s="26">
        <f t="shared" si="2"/>
        <v>-5.392000000000003</v>
      </c>
    </row>
    <row r="78" spans="1:12" ht="56.25" hidden="1" x14ac:dyDescent="0.3">
      <c r="A78" s="4">
        <v>24030000</v>
      </c>
      <c r="B78" s="15" t="s">
        <v>11</v>
      </c>
      <c r="C78" s="73"/>
      <c r="D78" s="76"/>
      <c r="E78" s="73"/>
      <c r="F78" s="73"/>
      <c r="G78" s="73"/>
      <c r="H78" s="40" t="e">
        <f t="shared" si="3"/>
        <v>#DIV/0!</v>
      </c>
      <c r="I78" s="40" t="e">
        <f t="shared" si="5"/>
        <v>#DIV/0!</v>
      </c>
      <c r="J78" s="40">
        <f t="shared" ref="J78:J127" si="6">G78-F78</f>
        <v>0</v>
      </c>
      <c r="K78" s="40"/>
      <c r="L78" s="26">
        <f t="shared" si="2"/>
        <v>0</v>
      </c>
    </row>
    <row r="79" spans="1:12" x14ac:dyDescent="0.3">
      <c r="A79" s="4">
        <v>24060300</v>
      </c>
      <c r="B79" s="15" t="s">
        <v>12</v>
      </c>
      <c r="C79" s="73">
        <v>1843.49702</v>
      </c>
      <c r="D79" s="76">
        <v>5000</v>
      </c>
      <c r="E79" s="73">
        <v>8000</v>
      </c>
      <c r="F79" s="73">
        <v>5000</v>
      </c>
      <c r="G79" s="73">
        <v>7403.9342999999999</v>
      </c>
      <c r="H79" s="40" t="s">
        <v>157</v>
      </c>
      <c r="I79" s="40">
        <f t="shared" si="5"/>
        <v>148.078686</v>
      </c>
      <c r="J79" s="40">
        <f t="shared" si="6"/>
        <v>2403.9342999999999</v>
      </c>
      <c r="K79" s="40">
        <f t="shared" si="1"/>
        <v>92.549178749999996</v>
      </c>
      <c r="L79" s="26">
        <f t="shared" si="2"/>
        <v>-596.06570000000011</v>
      </c>
    </row>
    <row r="80" spans="1:12" ht="75" hidden="1" x14ac:dyDescent="0.3">
      <c r="A80" s="4">
        <v>24061900</v>
      </c>
      <c r="B80" s="15" t="s">
        <v>102</v>
      </c>
      <c r="C80" s="73"/>
      <c r="D80" s="76"/>
      <c r="E80" s="73"/>
      <c r="F80" s="73"/>
      <c r="G80" s="73"/>
      <c r="H80" s="40" t="e">
        <f t="shared" si="3"/>
        <v>#DIV/0!</v>
      </c>
      <c r="I80" s="40"/>
      <c r="J80" s="40"/>
      <c r="K80" s="40"/>
      <c r="L80" s="26"/>
    </row>
    <row r="81" spans="1:13" ht="180.75" customHeight="1" x14ac:dyDescent="0.3">
      <c r="A81" s="4">
        <v>24062200</v>
      </c>
      <c r="B81" s="64" t="s">
        <v>84</v>
      </c>
      <c r="C81" s="73">
        <v>902.91651999999999</v>
      </c>
      <c r="D81" s="76">
        <v>3000</v>
      </c>
      <c r="E81" s="73">
        <v>3000</v>
      </c>
      <c r="F81" s="73">
        <v>950</v>
      </c>
      <c r="G81" s="73">
        <v>1233.85529</v>
      </c>
      <c r="H81" s="40">
        <f t="shared" si="3"/>
        <v>136.65220013916681</v>
      </c>
      <c r="I81" s="40">
        <f t="shared" si="5"/>
        <v>129.87950421052631</v>
      </c>
      <c r="J81" s="40">
        <f t="shared" si="6"/>
        <v>283.85528999999997</v>
      </c>
      <c r="K81" s="40">
        <f t="shared" si="1"/>
        <v>41.128509666666666</v>
      </c>
      <c r="L81" s="26">
        <f t="shared" si="2"/>
        <v>-1766.14471</v>
      </c>
    </row>
    <row r="82" spans="1:13" ht="75" hidden="1" x14ac:dyDescent="0.3">
      <c r="A82" s="4">
        <v>31010200</v>
      </c>
      <c r="B82" s="15" t="s">
        <v>32</v>
      </c>
      <c r="C82" s="73">
        <v>2.6</v>
      </c>
      <c r="D82" s="76"/>
      <c r="E82" s="73"/>
      <c r="F82" s="73"/>
      <c r="G82" s="73"/>
      <c r="H82" s="40">
        <f t="shared" si="3"/>
        <v>0</v>
      </c>
      <c r="I82" s="40"/>
      <c r="J82" s="40">
        <f t="shared" si="6"/>
        <v>0</v>
      </c>
      <c r="K82" s="40"/>
      <c r="L82" s="26">
        <f t="shared" si="2"/>
        <v>0</v>
      </c>
    </row>
    <row r="83" spans="1:13" ht="37.5" hidden="1" x14ac:dyDescent="0.3">
      <c r="A83" s="4">
        <v>31020000</v>
      </c>
      <c r="B83" s="15" t="s">
        <v>31</v>
      </c>
      <c r="C83" s="75"/>
      <c r="D83" s="76"/>
      <c r="E83" s="73"/>
      <c r="F83" s="73"/>
      <c r="G83" s="75">
        <v>0.59550000000000003</v>
      </c>
      <c r="H83" s="40"/>
      <c r="I83" s="40"/>
      <c r="J83" s="40">
        <f t="shared" si="6"/>
        <v>0.59550000000000003</v>
      </c>
      <c r="K83" s="40"/>
      <c r="L83" s="26">
        <f t="shared" si="2"/>
        <v>0.59550000000000003</v>
      </c>
    </row>
    <row r="84" spans="1:13" x14ac:dyDescent="0.3">
      <c r="A84" s="4"/>
      <c r="B84" s="12" t="s">
        <v>74</v>
      </c>
      <c r="C84" s="77">
        <f>C13+C20+C22+C23+C24+C25+C26+C27+C28+C29+C30+C31+C32+C33+C60+C61+C62+C63+C64+C65+C68+C69+C70+C71+C72+C73+C78+C79+C80+C81+C82+C83</f>
        <v>1299291.6789799999</v>
      </c>
      <c r="D84" s="72">
        <f>D13+D20+D23+D28+D29+D30+D31+D32+D33+D60+D61+D62+D63+D64+D65+D66+D67+D68+D69+D70+D71+D72+D73+D78+D79+D81+D82+D83</f>
        <v>3180000</v>
      </c>
      <c r="E84" s="77">
        <f>E13+E20+E23+E28+E29+E30+E31+E32+E33+E60+E61+E62+E63+E64+E65+E66+E67+E68+E69+E70+E71+E72+E73+E78+E79+E81+E82+E83</f>
        <v>3280804.3909999998</v>
      </c>
      <c r="F84" s="77">
        <f>F13+F20+F23+F28+F29+F30+F31+F32+F33+F60+F61+F62+F63+F64+F65+F66+F67+F68+F69+F70+F71+F72+F73+F78+F79+F81+F82+F83</f>
        <v>1508043.8529999999</v>
      </c>
      <c r="G84" s="77">
        <f>G13+G20+G22+G23+G27+G28+G29+G30+G31+G32+G33+G60+G61+G62+G63+G64+G65+G66+G67+G68+G69+G70+G71+G72+G73+G78+G79+G81+G82+G83</f>
        <v>1614542.0082700003</v>
      </c>
      <c r="H84" s="39">
        <f t="shared" si="3"/>
        <v>124.26324545828584</v>
      </c>
      <c r="I84" s="39">
        <f t="shared" si="5"/>
        <v>107.06200652309548</v>
      </c>
      <c r="J84" s="39">
        <f>G84-F84</f>
        <v>106498.15527000045</v>
      </c>
      <c r="K84" s="39">
        <f t="shared" si="1"/>
        <v>49.21177296333363</v>
      </c>
      <c r="L84" s="13">
        <f t="shared" si="2"/>
        <v>-1666262.3827299995</v>
      </c>
    </row>
    <row r="85" spans="1:13" s="14" customFormat="1" x14ac:dyDescent="0.3">
      <c r="A85" s="11">
        <v>40000000</v>
      </c>
      <c r="B85" s="12" t="s">
        <v>85</v>
      </c>
      <c r="C85" s="72">
        <f>C88+C92</f>
        <v>366839.54870000004</v>
      </c>
      <c r="D85" s="72">
        <f>D86+D88+D92</f>
        <v>875.73599999999999</v>
      </c>
      <c r="E85" s="72">
        <f>E86+E88+E92</f>
        <v>602197.32699999993</v>
      </c>
      <c r="F85" s="72">
        <f>F86+F88+F92</f>
        <v>367989.815</v>
      </c>
      <c r="G85" s="72">
        <f>G86+G88+G92</f>
        <v>366273.02434</v>
      </c>
      <c r="H85" s="39">
        <f t="shared" si="3"/>
        <v>99.845566171366301</v>
      </c>
      <c r="I85" s="39">
        <f t="shared" si="5"/>
        <v>99.533467886876167</v>
      </c>
      <c r="J85" s="39">
        <f t="shared" si="6"/>
        <v>-1716.7906599999988</v>
      </c>
      <c r="K85" s="39">
        <f t="shared" si="1"/>
        <v>60.822758241834585</v>
      </c>
      <c r="L85" s="13">
        <f t="shared" si="2"/>
        <v>-235924.30265999993</v>
      </c>
    </row>
    <row r="86" spans="1:13" s="14" customFormat="1" x14ac:dyDescent="0.3">
      <c r="A86" s="11">
        <v>41020000</v>
      </c>
      <c r="B86" s="12" t="s">
        <v>124</v>
      </c>
      <c r="C86" s="72">
        <f>C87</f>
        <v>0</v>
      </c>
      <c r="D86" s="72">
        <f>D87</f>
        <v>0</v>
      </c>
      <c r="E86" s="72">
        <f>E87</f>
        <v>24090.6</v>
      </c>
      <c r="F86" s="72">
        <f>F87</f>
        <v>12045.6</v>
      </c>
      <c r="G86" s="72">
        <f>G87</f>
        <v>12045.6</v>
      </c>
      <c r="H86" s="39"/>
      <c r="I86" s="39">
        <f t="shared" si="5"/>
        <v>100</v>
      </c>
      <c r="J86" s="39">
        <f t="shared" si="6"/>
        <v>0</v>
      </c>
      <c r="K86" s="39">
        <f t="shared" si="1"/>
        <v>50.001245298996288</v>
      </c>
      <c r="L86" s="13">
        <f t="shared" si="2"/>
        <v>-12044.999999999998</v>
      </c>
    </row>
    <row r="87" spans="1:13" ht="112.5" x14ac:dyDescent="0.3">
      <c r="A87" s="5">
        <v>41021400</v>
      </c>
      <c r="B87" s="103" t="s">
        <v>125</v>
      </c>
      <c r="C87" s="76"/>
      <c r="D87" s="76"/>
      <c r="E87" s="76">
        <v>24090.6</v>
      </c>
      <c r="F87" s="76">
        <v>12045.6</v>
      </c>
      <c r="G87" s="76">
        <v>12045.6</v>
      </c>
      <c r="H87" s="40"/>
      <c r="I87" s="40">
        <f t="shared" si="5"/>
        <v>100</v>
      </c>
      <c r="J87" s="40">
        <f t="shared" si="6"/>
        <v>0</v>
      </c>
      <c r="K87" s="40">
        <f>G87/E87*100</f>
        <v>50.001245298996288</v>
      </c>
      <c r="L87" s="26">
        <f>G87-E87</f>
        <v>-12044.999999999998</v>
      </c>
    </row>
    <row r="88" spans="1:13" x14ac:dyDescent="0.3">
      <c r="A88" s="11">
        <v>41030000</v>
      </c>
      <c r="B88" s="12" t="s">
        <v>86</v>
      </c>
      <c r="C88" s="77">
        <f>C89+C90+C91</f>
        <v>359217.4</v>
      </c>
      <c r="D88" s="72">
        <f>D89+D90</f>
        <v>0</v>
      </c>
      <c r="E88" s="77">
        <f>E89+E90+E91</f>
        <v>557344.5</v>
      </c>
      <c r="F88" s="77">
        <f>F89+F90+F91</f>
        <v>341807.5</v>
      </c>
      <c r="G88" s="77">
        <f>G89+G90+G91</f>
        <v>341807.5</v>
      </c>
      <c r="H88" s="39">
        <f>G88/C88%</f>
        <v>95.153380654723279</v>
      </c>
      <c r="I88" s="39">
        <f t="shared" ref="I88:I106" si="7">G88/F88%</f>
        <v>100</v>
      </c>
      <c r="J88" s="39">
        <f t="shared" si="6"/>
        <v>0</v>
      </c>
      <c r="K88" s="39">
        <f>G88/E88*100</f>
        <v>61.327868131828701</v>
      </c>
      <c r="L88" s="13">
        <f t="shared" ref="L88:L127" si="8">G88-E88</f>
        <v>-215537</v>
      </c>
      <c r="M88" s="20"/>
    </row>
    <row r="89" spans="1:13" ht="37.5" x14ac:dyDescent="0.3">
      <c r="A89" s="48">
        <v>41033900</v>
      </c>
      <c r="B89" s="15" t="s">
        <v>70</v>
      </c>
      <c r="C89" s="73">
        <v>359217.4</v>
      </c>
      <c r="D89" s="76"/>
      <c r="E89" s="73">
        <v>557344.5</v>
      </c>
      <c r="F89" s="73">
        <v>341807.5</v>
      </c>
      <c r="G89" s="73">
        <v>341807.5</v>
      </c>
      <c r="H89" s="40">
        <f t="shared" ref="H89:H102" si="9">G89/C89%</f>
        <v>95.153380654723279</v>
      </c>
      <c r="I89" s="40">
        <f t="shared" si="7"/>
        <v>100</v>
      </c>
      <c r="J89" s="40">
        <f t="shared" ref="J89:J101" si="10">G89-F89</f>
        <v>0</v>
      </c>
      <c r="K89" s="40">
        <f>G89/E89*100</f>
        <v>61.327868131828701</v>
      </c>
      <c r="L89" s="26">
        <f t="shared" ref="L89:L95" si="11">G89-E89</f>
        <v>-215537</v>
      </c>
    </row>
    <row r="90" spans="1:13" ht="37.5" hidden="1" x14ac:dyDescent="0.3">
      <c r="A90" s="48">
        <v>41034200</v>
      </c>
      <c r="B90" s="15" t="s">
        <v>71</v>
      </c>
      <c r="C90" s="73"/>
      <c r="D90" s="76"/>
      <c r="E90" s="73"/>
      <c r="F90" s="73"/>
      <c r="G90" s="73"/>
      <c r="H90" s="40" t="e">
        <f t="shared" si="9"/>
        <v>#DIV/0!</v>
      </c>
      <c r="I90" s="40" t="e">
        <f t="shared" si="7"/>
        <v>#DIV/0!</v>
      </c>
      <c r="J90" s="40">
        <f t="shared" si="10"/>
        <v>0</v>
      </c>
      <c r="K90" s="40" t="e">
        <f>G90/E90*100</f>
        <v>#DIV/0!</v>
      </c>
      <c r="L90" s="26">
        <f t="shared" si="11"/>
        <v>0</v>
      </c>
    </row>
    <row r="91" spans="1:13" ht="56.25" hidden="1" x14ac:dyDescent="0.3">
      <c r="A91" s="48">
        <v>41034500</v>
      </c>
      <c r="B91" s="15" t="s">
        <v>98</v>
      </c>
      <c r="C91" s="73"/>
      <c r="D91" s="76"/>
      <c r="E91" s="73"/>
      <c r="F91" s="73"/>
      <c r="G91" s="73"/>
      <c r="H91" s="40"/>
      <c r="I91" s="40"/>
      <c r="J91" s="40">
        <f t="shared" si="10"/>
        <v>0</v>
      </c>
      <c r="K91" s="40"/>
      <c r="L91" s="26">
        <f t="shared" si="11"/>
        <v>0</v>
      </c>
    </row>
    <row r="92" spans="1:13" ht="37.5" x14ac:dyDescent="0.3">
      <c r="A92" s="11">
        <v>41050000</v>
      </c>
      <c r="B92" s="12" t="s">
        <v>87</v>
      </c>
      <c r="C92" s="77">
        <f>C93+C94+C95+C96++C98+C100+C102+C105+C97+C99+C101+C103+C104</f>
        <v>7622.1487000000006</v>
      </c>
      <c r="D92" s="72">
        <f>D93+D94+D95+D96++D98+D100+D102+D105+D97+D99+D101+D103+D104</f>
        <v>875.73599999999999</v>
      </c>
      <c r="E92" s="77">
        <f>E93+E94+E95+E96++E98+E100+E102+E105+E97+E99+E101+E103+E104</f>
        <v>20762.226999999999</v>
      </c>
      <c r="F92" s="77">
        <f>F93+F94+F95+F96++F98+F100+F102+F105+F97+F99+F101+F103+F104</f>
        <v>14136.715</v>
      </c>
      <c r="G92" s="77">
        <f>G93+G94+G95+G96++G98+G100+G102+G105+G97+G99+G101+G103+G104</f>
        <v>12419.92434</v>
      </c>
      <c r="H92" s="39">
        <f t="shared" si="9"/>
        <v>162.94518552229241</v>
      </c>
      <c r="I92" s="39">
        <f t="shared" si="7"/>
        <v>87.855802002091707</v>
      </c>
      <c r="J92" s="39">
        <f t="shared" si="10"/>
        <v>-1716.7906600000006</v>
      </c>
      <c r="K92" s="39">
        <f>G92/E92*100</f>
        <v>59.81980805816255</v>
      </c>
      <c r="L92" s="13">
        <f t="shared" si="11"/>
        <v>-8342.3026599999994</v>
      </c>
      <c r="M92" s="20"/>
    </row>
    <row r="93" spans="1:13" ht="149.25" hidden="1" customHeight="1" x14ac:dyDescent="0.3">
      <c r="A93" s="5">
        <v>41050100</v>
      </c>
      <c r="B93" s="66" t="s">
        <v>88</v>
      </c>
      <c r="C93" s="76"/>
      <c r="D93" s="76"/>
      <c r="E93" s="76"/>
      <c r="F93" s="76"/>
      <c r="G93" s="76"/>
      <c r="H93" s="40" t="e">
        <f t="shared" si="9"/>
        <v>#DIV/0!</v>
      </c>
      <c r="I93" s="40" t="e">
        <f t="shared" si="7"/>
        <v>#DIV/0!</v>
      </c>
      <c r="J93" s="40">
        <f t="shared" si="10"/>
        <v>0</v>
      </c>
      <c r="K93" s="40" t="e">
        <f>G93/E93*100</f>
        <v>#DIV/0!</v>
      </c>
      <c r="L93" s="26">
        <f t="shared" si="11"/>
        <v>0</v>
      </c>
      <c r="M93" s="65"/>
    </row>
    <row r="94" spans="1:13" ht="71.25" hidden="1" customHeight="1" x14ac:dyDescent="0.3">
      <c r="A94" s="5">
        <v>41050200</v>
      </c>
      <c r="B94" s="67" t="s">
        <v>89</v>
      </c>
      <c r="C94" s="76"/>
      <c r="D94" s="76"/>
      <c r="E94" s="76"/>
      <c r="F94" s="76"/>
      <c r="G94" s="76"/>
      <c r="H94" s="40"/>
      <c r="I94" s="40"/>
      <c r="J94" s="40">
        <f t="shared" si="10"/>
        <v>0</v>
      </c>
      <c r="K94" s="40"/>
      <c r="L94" s="26">
        <f t="shared" si="11"/>
        <v>0</v>
      </c>
      <c r="M94" s="65"/>
    </row>
    <row r="95" spans="1:13" ht="238.5" hidden="1" customHeight="1" x14ac:dyDescent="0.3">
      <c r="A95" s="4">
        <v>41050300</v>
      </c>
      <c r="B95" s="68" t="s">
        <v>90</v>
      </c>
      <c r="C95" s="73"/>
      <c r="D95" s="76"/>
      <c r="E95" s="73"/>
      <c r="F95" s="73"/>
      <c r="G95" s="73"/>
      <c r="H95" s="40" t="e">
        <f t="shared" si="9"/>
        <v>#DIV/0!</v>
      </c>
      <c r="I95" s="40"/>
      <c r="J95" s="40">
        <f t="shared" si="10"/>
        <v>0</v>
      </c>
      <c r="K95" s="40"/>
      <c r="L95" s="26">
        <f t="shared" si="11"/>
        <v>0</v>
      </c>
      <c r="M95" s="21"/>
    </row>
    <row r="96" spans="1:13" ht="186" hidden="1" customHeight="1" x14ac:dyDescent="0.3">
      <c r="A96" s="22">
        <v>41050700</v>
      </c>
      <c r="B96" s="64" t="s">
        <v>92</v>
      </c>
      <c r="C96" s="73"/>
      <c r="D96" s="76"/>
      <c r="E96" s="73"/>
      <c r="F96" s="73"/>
      <c r="G96" s="73"/>
      <c r="H96" s="40" t="e">
        <f t="shared" si="9"/>
        <v>#DIV/0!</v>
      </c>
      <c r="I96" s="40"/>
      <c r="J96" s="40">
        <f t="shared" si="10"/>
        <v>0</v>
      </c>
      <c r="K96" s="40"/>
      <c r="L96" s="26">
        <f t="shared" si="8"/>
        <v>0</v>
      </c>
      <c r="M96" s="21"/>
    </row>
    <row r="97" spans="1:13" ht="48" customHeight="1" x14ac:dyDescent="0.3">
      <c r="A97" s="22">
        <v>41051000</v>
      </c>
      <c r="B97" s="69" t="s">
        <v>95</v>
      </c>
      <c r="C97" s="73">
        <v>5881.1</v>
      </c>
      <c r="D97" s="76"/>
      <c r="E97" s="73">
        <v>14767.3</v>
      </c>
      <c r="F97" s="73">
        <v>10099.5</v>
      </c>
      <c r="G97" s="73">
        <v>10046.799999999999</v>
      </c>
      <c r="H97" s="40" t="s">
        <v>158</v>
      </c>
      <c r="I97" s="40">
        <f t="shared" si="7"/>
        <v>99.478191989702452</v>
      </c>
      <c r="J97" s="40">
        <f t="shared" si="10"/>
        <v>-52.700000000000728</v>
      </c>
      <c r="K97" s="40">
        <f>G97/E97*100</f>
        <v>68.034102374841709</v>
      </c>
      <c r="L97" s="26">
        <f t="shared" si="8"/>
        <v>-4720.5</v>
      </c>
      <c r="M97" s="21"/>
    </row>
    <row r="98" spans="1:13" ht="56.25" hidden="1" x14ac:dyDescent="0.3">
      <c r="A98" s="4">
        <v>41051100</v>
      </c>
      <c r="B98" s="69" t="s">
        <v>93</v>
      </c>
      <c r="C98" s="73"/>
      <c r="D98" s="76"/>
      <c r="E98" s="73"/>
      <c r="F98" s="73"/>
      <c r="G98" s="73"/>
      <c r="H98" s="40"/>
      <c r="I98" s="40" t="e">
        <f t="shared" si="7"/>
        <v>#DIV/0!</v>
      </c>
      <c r="J98" s="40">
        <f t="shared" si="10"/>
        <v>0</v>
      </c>
      <c r="K98" s="40" t="e">
        <f>G98/E98*100</f>
        <v>#DIV/0!</v>
      </c>
      <c r="L98" s="26">
        <f t="shared" si="8"/>
        <v>0</v>
      </c>
    </row>
    <row r="99" spans="1:13" ht="63" customHeight="1" x14ac:dyDescent="0.3">
      <c r="A99" s="4">
        <v>41051200</v>
      </c>
      <c r="B99" s="71" t="s">
        <v>96</v>
      </c>
      <c r="C99" s="73">
        <v>1314.3</v>
      </c>
      <c r="D99" s="76"/>
      <c r="E99" s="73">
        <v>2776.1</v>
      </c>
      <c r="F99" s="73">
        <v>1305</v>
      </c>
      <c r="G99" s="73">
        <v>1305</v>
      </c>
      <c r="H99" s="40">
        <f t="shared" si="9"/>
        <v>99.292398995663092</v>
      </c>
      <c r="I99" s="40">
        <f t="shared" si="7"/>
        <v>100</v>
      </c>
      <c r="J99" s="40">
        <f t="shared" si="10"/>
        <v>0</v>
      </c>
      <c r="K99" s="40">
        <f>G99/E99*100</f>
        <v>47.008393069413927</v>
      </c>
      <c r="L99" s="26">
        <f t="shared" si="8"/>
        <v>-1471.1</v>
      </c>
    </row>
    <row r="100" spans="1:13" ht="75" x14ac:dyDescent="0.3">
      <c r="A100" s="4">
        <v>41057700</v>
      </c>
      <c r="B100" s="66" t="s">
        <v>140</v>
      </c>
      <c r="C100" s="73"/>
      <c r="D100" s="76"/>
      <c r="E100" s="73">
        <v>98.091999999999999</v>
      </c>
      <c r="F100" s="73">
        <v>39.244</v>
      </c>
      <c r="G100" s="73">
        <v>39.244</v>
      </c>
      <c r="H100" s="40"/>
      <c r="I100" s="40">
        <f t="shared" si="7"/>
        <v>100</v>
      </c>
      <c r="J100" s="40">
        <f t="shared" si="10"/>
        <v>0</v>
      </c>
      <c r="K100" s="40">
        <f>G100/E100*100</f>
        <v>40.007340048118095</v>
      </c>
      <c r="L100" s="26">
        <f t="shared" si="8"/>
        <v>-58.847999999999999</v>
      </c>
    </row>
    <row r="101" spans="1:13" ht="75" hidden="1" x14ac:dyDescent="0.3">
      <c r="A101" s="48">
        <v>41051501</v>
      </c>
      <c r="B101" s="66" t="s">
        <v>97</v>
      </c>
      <c r="C101" s="73"/>
      <c r="D101" s="76"/>
      <c r="E101" s="73"/>
      <c r="F101" s="73"/>
      <c r="G101" s="73"/>
      <c r="H101" s="40"/>
      <c r="I101" s="40"/>
      <c r="J101" s="40">
        <f t="shared" si="10"/>
        <v>0</v>
      </c>
      <c r="K101" s="40"/>
      <c r="L101" s="26">
        <f t="shared" si="8"/>
        <v>0</v>
      </c>
    </row>
    <row r="102" spans="1:13" ht="56.25" hidden="1" x14ac:dyDescent="0.3">
      <c r="A102" s="48">
        <v>41052000</v>
      </c>
      <c r="B102" s="70" t="s">
        <v>94</v>
      </c>
      <c r="C102" s="73"/>
      <c r="D102" s="76"/>
      <c r="E102" s="73"/>
      <c r="F102" s="73"/>
      <c r="G102" s="73"/>
      <c r="H102" s="40" t="e">
        <f t="shared" si="9"/>
        <v>#DIV/0!</v>
      </c>
      <c r="I102" s="40"/>
      <c r="J102" s="40">
        <f t="shared" si="6"/>
        <v>0</v>
      </c>
      <c r="K102" s="40"/>
      <c r="L102" s="26">
        <f t="shared" si="8"/>
        <v>0</v>
      </c>
    </row>
    <row r="103" spans="1:13" ht="93.75" hidden="1" x14ac:dyDescent="0.3">
      <c r="A103" s="48">
        <v>41054000</v>
      </c>
      <c r="B103" s="70" t="s">
        <v>103</v>
      </c>
      <c r="C103" s="73"/>
      <c r="D103" s="76"/>
      <c r="E103" s="73"/>
      <c r="F103" s="73"/>
      <c r="G103" s="73"/>
      <c r="H103" s="40"/>
      <c r="I103" s="40" t="e">
        <f t="shared" si="7"/>
        <v>#DIV/0!</v>
      </c>
      <c r="J103" s="40">
        <f t="shared" si="6"/>
        <v>0</v>
      </c>
      <c r="K103" s="40" t="e">
        <f>G103/E103*100</f>
        <v>#DIV/0!</v>
      </c>
      <c r="L103" s="26">
        <f t="shared" si="8"/>
        <v>0</v>
      </c>
    </row>
    <row r="104" spans="1:13" ht="56.25" hidden="1" x14ac:dyDescent="0.3">
      <c r="A104" s="48">
        <v>41055000</v>
      </c>
      <c r="B104" s="70" t="s">
        <v>109</v>
      </c>
      <c r="C104" s="73"/>
      <c r="D104" s="76"/>
      <c r="E104" s="73"/>
      <c r="F104" s="73"/>
      <c r="G104" s="73"/>
      <c r="H104" s="40"/>
      <c r="I104" s="40"/>
      <c r="J104" s="40"/>
      <c r="K104" s="40"/>
      <c r="L104" s="26"/>
    </row>
    <row r="105" spans="1:13" x14ac:dyDescent="0.3">
      <c r="A105" s="24">
        <v>41053900</v>
      </c>
      <c r="B105" s="25" t="s">
        <v>91</v>
      </c>
      <c r="C105" s="73">
        <v>426.74869999999999</v>
      </c>
      <c r="D105" s="106">
        <v>875.73599999999999</v>
      </c>
      <c r="E105" s="74">
        <v>3120.7350000000001</v>
      </c>
      <c r="F105" s="73">
        <v>2692.971</v>
      </c>
      <c r="G105" s="73">
        <v>1028.8803399999999</v>
      </c>
      <c r="H105" s="40" t="s">
        <v>141</v>
      </c>
      <c r="I105" s="40">
        <f t="shared" si="7"/>
        <v>38.206142583785713</v>
      </c>
      <c r="J105" s="40">
        <f t="shared" si="6"/>
        <v>-1664.0906600000001</v>
      </c>
      <c r="K105" s="40">
        <f>G105/E105*100</f>
        <v>32.969167199393731</v>
      </c>
      <c r="L105" s="26">
        <f t="shared" si="8"/>
        <v>-2091.85466</v>
      </c>
    </row>
    <row r="106" spans="1:13" x14ac:dyDescent="0.3">
      <c r="A106" s="4"/>
      <c r="B106" s="12" t="s">
        <v>13</v>
      </c>
      <c r="C106" s="77">
        <f>C84+C85</f>
        <v>1666131.22768</v>
      </c>
      <c r="D106" s="72">
        <f>D84+D85</f>
        <v>3180875.736</v>
      </c>
      <c r="E106" s="77">
        <f>E84+E85</f>
        <v>3883001.7179999999</v>
      </c>
      <c r="F106" s="77">
        <f>F84+F85</f>
        <v>1876033.6679999998</v>
      </c>
      <c r="G106" s="77">
        <f>G84+G85</f>
        <v>1980815.0326100003</v>
      </c>
      <c r="H106" s="39">
        <f>G106/C106%</f>
        <v>118.88709602833512</v>
      </c>
      <c r="I106" s="39">
        <f t="shared" si="7"/>
        <v>105.58526034992249</v>
      </c>
      <c r="J106" s="39">
        <f t="shared" si="6"/>
        <v>104781.36461000051</v>
      </c>
      <c r="K106" s="39">
        <f>G106/E106*100</f>
        <v>51.012468612304652</v>
      </c>
      <c r="L106" s="13">
        <f t="shared" si="8"/>
        <v>-1902186.6853899995</v>
      </c>
      <c r="M106" s="21"/>
    </row>
    <row r="107" spans="1:13" x14ac:dyDescent="0.3">
      <c r="A107" s="4"/>
      <c r="B107" s="27" t="s">
        <v>14</v>
      </c>
      <c r="C107" s="73"/>
      <c r="D107" s="76"/>
      <c r="E107" s="73"/>
      <c r="F107" s="73"/>
      <c r="G107" s="73"/>
      <c r="H107" s="39"/>
      <c r="I107" s="39"/>
      <c r="J107" s="39"/>
      <c r="K107" s="39"/>
      <c r="L107" s="13"/>
    </row>
    <row r="108" spans="1:13" s="58" customFormat="1" x14ac:dyDescent="0.3">
      <c r="A108" s="57">
        <v>19010000</v>
      </c>
      <c r="B108" s="31" t="s">
        <v>33</v>
      </c>
      <c r="C108" s="78">
        <v>60.823250000000002</v>
      </c>
      <c r="D108" s="108">
        <v>130</v>
      </c>
      <c r="E108" s="78">
        <v>130</v>
      </c>
      <c r="F108" s="78">
        <v>65</v>
      </c>
      <c r="G108" s="78">
        <v>71.547049999999999</v>
      </c>
      <c r="H108" s="39">
        <f>G108/C108%</f>
        <v>117.6310867965786</v>
      </c>
      <c r="I108" s="39">
        <f>G108/F108%</f>
        <v>110.07238461538461</v>
      </c>
      <c r="J108" s="39">
        <f t="shared" si="6"/>
        <v>6.5470499999999987</v>
      </c>
      <c r="K108" s="39">
        <f>G108/E108*100</f>
        <v>55.036192307692311</v>
      </c>
      <c r="L108" s="39">
        <f t="shared" si="8"/>
        <v>-58.452950000000001</v>
      </c>
    </row>
    <row r="109" spans="1:13" s="58" customFormat="1" ht="37.5" x14ac:dyDescent="0.3">
      <c r="A109" s="59">
        <v>19050000</v>
      </c>
      <c r="B109" s="31" t="s">
        <v>34</v>
      </c>
      <c r="C109" s="78"/>
      <c r="D109" s="108"/>
      <c r="E109" s="78"/>
      <c r="F109" s="78"/>
      <c r="G109" s="78"/>
      <c r="H109" s="39"/>
      <c r="I109" s="40"/>
      <c r="J109" s="39">
        <f t="shared" si="6"/>
        <v>0</v>
      </c>
      <c r="K109" s="40"/>
      <c r="L109" s="39">
        <f t="shared" si="8"/>
        <v>0</v>
      </c>
    </row>
    <row r="110" spans="1:13" s="35" customFormat="1" ht="56.25" x14ac:dyDescent="0.3">
      <c r="A110" s="60">
        <v>21110000</v>
      </c>
      <c r="B110" s="16" t="s">
        <v>15</v>
      </c>
      <c r="C110" s="79">
        <v>676.21813999999995</v>
      </c>
      <c r="D110" s="106">
        <v>200</v>
      </c>
      <c r="E110" s="79">
        <v>200</v>
      </c>
      <c r="F110" s="79">
        <v>200</v>
      </c>
      <c r="G110" s="79">
        <v>696.6825</v>
      </c>
      <c r="H110" s="40">
        <f t="shared" ref="H110:H116" si="12">G110/C110%</f>
        <v>103.02629562702948</v>
      </c>
      <c r="I110" s="40">
        <f>G110/F110%</f>
        <v>348.34125</v>
      </c>
      <c r="J110" s="40">
        <f t="shared" si="6"/>
        <v>496.6825</v>
      </c>
      <c r="K110" s="40">
        <f>G110/E110*100</f>
        <v>348.34125</v>
      </c>
      <c r="L110" s="40">
        <f t="shared" si="8"/>
        <v>496.6825</v>
      </c>
    </row>
    <row r="111" spans="1:13" s="35" customFormat="1" ht="37.5" hidden="1" x14ac:dyDescent="0.3">
      <c r="A111" s="60">
        <v>24061600</v>
      </c>
      <c r="B111" s="16" t="s">
        <v>83</v>
      </c>
      <c r="C111" s="79">
        <v>3.2582900000000001</v>
      </c>
      <c r="D111" s="106"/>
      <c r="E111" s="79"/>
      <c r="F111" s="79"/>
      <c r="G111" s="79"/>
      <c r="H111" s="40">
        <f t="shared" si="12"/>
        <v>0</v>
      </c>
      <c r="I111" s="40"/>
      <c r="J111" s="40">
        <f t="shared" si="6"/>
        <v>0</v>
      </c>
      <c r="K111" s="40"/>
      <c r="L111" s="40">
        <f t="shared" si="8"/>
        <v>0</v>
      </c>
    </row>
    <row r="112" spans="1:13" s="35" customFormat="1" ht="56.25" x14ac:dyDescent="0.3">
      <c r="A112" s="60">
        <v>24062100</v>
      </c>
      <c r="B112" s="61" t="s">
        <v>16</v>
      </c>
      <c r="C112" s="79">
        <v>110.22595</v>
      </c>
      <c r="D112" s="106"/>
      <c r="E112" s="79"/>
      <c r="F112" s="79"/>
      <c r="G112" s="79">
        <v>606.85395000000005</v>
      </c>
      <c r="H112" s="40" t="s">
        <v>148</v>
      </c>
      <c r="I112" s="40"/>
      <c r="J112" s="40">
        <f t="shared" si="6"/>
        <v>606.85395000000005</v>
      </c>
      <c r="K112" s="40"/>
      <c r="L112" s="40">
        <f t="shared" si="8"/>
        <v>606.85395000000005</v>
      </c>
    </row>
    <row r="113" spans="1:13" s="35" customFormat="1" ht="37.5" hidden="1" x14ac:dyDescent="0.3">
      <c r="A113" s="60">
        <v>24110700</v>
      </c>
      <c r="B113" s="61" t="s">
        <v>100</v>
      </c>
      <c r="C113" s="79"/>
      <c r="D113" s="106"/>
      <c r="E113" s="79"/>
      <c r="F113" s="79"/>
      <c r="G113" s="79"/>
      <c r="H113" s="40" t="e">
        <f t="shared" si="12"/>
        <v>#DIV/0!</v>
      </c>
      <c r="I113" s="40"/>
      <c r="J113" s="40">
        <f t="shared" si="6"/>
        <v>0</v>
      </c>
      <c r="K113" s="40"/>
      <c r="L113" s="40">
        <f t="shared" si="8"/>
        <v>0</v>
      </c>
    </row>
    <row r="114" spans="1:13" s="35" customFormat="1" ht="75" hidden="1" x14ac:dyDescent="0.3">
      <c r="A114" s="50">
        <v>24110900</v>
      </c>
      <c r="B114" s="61" t="s">
        <v>17</v>
      </c>
      <c r="C114" s="74">
        <v>2.0558900000000002</v>
      </c>
      <c r="D114" s="106"/>
      <c r="E114" s="74"/>
      <c r="F114" s="74"/>
      <c r="G114" s="74"/>
      <c r="H114" s="40">
        <f t="shared" si="12"/>
        <v>0</v>
      </c>
      <c r="I114" s="40"/>
      <c r="J114" s="40">
        <f t="shared" si="6"/>
        <v>0</v>
      </c>
      <c r="K114" s="40"/>
      <c r="L114" s="40">
        <f t="shared" si="8"/>
        <v>0</v>
      </c>
    </row>
    <row r="115" spans="1:13" s="35" customFormat="1" ht="37.5" x14ac:dyDescent="0.3">
      <c r="A115" s="50">
        <v>24170000</v>
      </c>
      <c r="B115" s="61" t="s">
        <v>42</v>
      </c>
      <c r="C115" s="74">
        <v>2653.4526700000001</v>
      </c>
      <c r="D115" s="106"/>
      <c r="E115" s="74"/>
      <c r="F115" s="74"/>
      <c r="G115" s="74">
        <v>1541.02016</v>
      </c>
      <c r="H115" s="40">
        <f t="shared" si="12"/>
        <v>58.076037210793736</v>
      </c>
      <c r="I115" s="40"/>
      <c r="J115" s="40">
        <f t="shared" si="6"/>
        <v>1541.02016</v>
      </c>
      <c r="K115" s="40"/>
      <c r="L115" s="40">
        <f t="shared" si="8"/>
        <v>1541.02016</v>
      </c>
    </row>
    <row r="116" spans="1:13" s="35" customFormat="1" ht="20.25" customHeight="1" x14ac:dyDescent="0.3">
      <c r="A116" s="50">
        <v>25000000</v>
      </c>
      <c r="B116" s="62" t="s">
        <v>18</v>
      </c>
      <c r="C116" s="74">
        <v>44061.593419999997</v>
      </c>
      <c r="D116" s="106">
        <v>67628.2</v>
      </c>
      <c r="E116" s="74">
        <v>67628.2</v>
      </c>
      <c r="F116" s="74">
        <v>33780</v>
      </c>
      <c r="G116" s="74">
        <v>44019.699110000001</v>
      </c>
      <c r="H116" s="40">
        <f t="shared" si="12"/>
        <v>99.904918758609895</v>
      </c>
      <c r="I116" s="40">
        <f>G116/F116%</f>
        <v>130.31290441089402</v>
      </c>
      <c r="J116" s="40">
        <f t="shared" si="6"/>
        <v>10239.699110000001</v>
      </c>
      <c r="K116" s="40">
        <f t="shared" ref="K116:K125" si="13">G116/E116*100</f>
        <v>65.090744851999617</v>
      </c>
      <c r="L116" s="40">
        <f t="shared" si="8"/>
        <v>-23608.500889999996</v>
      </c>
    </row>
    <row r="117" spans="1:13" s="35" customFormat="1" ht="54" customHeight="1" x14ac:dyDescent="0.3">
      <c r="A117" s="50">
        <v>31030000</v>
      </c>
      <c r="B117" s="62" t="s">
        <v>46</v>
      </c>
      <c r="C117" s="74">
        <v>5385.8754300000001</v>
      </c>
      <c r="D117" s="106">
        <v>2500</v>
      </c>
      <c r="E117" s="74">
        <v>2500</v>
      </c>
      <c r="F117" s="74">
        <v>1266</v>
      </c>
      <c r="G117" s="74">
        <v>1571.92399</v>
      </c>
      <c r="H117" s="40">
        <f t="shared" ref="H117:H127" si="14">G117/C117%</f>
        <v>29.186044319632547</v>
      </c>
      <c r="I117" s="40">
        <f>G117/F117%</f>
        <v>124.164612164297</v>
      </c>
      <c r="J117" s="40">
        <f t="shared" si="6"/>
        <v>305.92399</v>
      </c>
      <c r="K117" s="40">
        <f t="shared" si="13"/>
        <v>62.876959600000006</v>
      </c>
      <c r="L117" s="40">
        <f t="shared" si="8"/>
        <v>-928.07601</v>
      </c>
    </row>
    <row r="118" spans="1:13" s="35" customFormat="1" x14ac:dyDescent="0.3">
      <c r="A118" s="50">
        <v>33010000</v>
      </c>
      <c r="B118" s="62" t="s">
        <v>35</v>
      </c>
      <c r="C118" s="74">
        <v>4694.3540899999998</v>
      </c>
      <c r="D118" s="106">
        <v>2500</v>
      </c>
      <c r="E118" s="74">
        <v>2500</v>
      </c>
      <c r="F118" s="74">
        <v>1296.8389999999999</v>
      </c>
      <c r="G118" s="74">
        <v>9560.3837999999996</v>
      </c>
      <c r="H118" s="40" t="s">
        <v>110</v>
      </c>
      <c r="I118" s="40" t="s">
        <v>159</v>
      </c>
      <c r="J118" s="40">
        <f t="shared" si="6"/>
        <v>8263.5447999999997</v>
      </c>
      <c r="K118" s="40">
        <f t="shared" si="13"/>
        <v>382.41535199999998</v>
      </c>
      <c r="L118" s="40">
        <f t="shared" si="8"/>
        <v>7060.3837999999996</v>
      </c>
      <c r="M118" s="63"/>
    </row>
    <row r="119" spans="1:13" s="35" customFormat="1" ht="57" customHeight="1" x14ac:dyDescent="0.3">
      <c r="A119" s="50">
        <v>50110000</v>
      </c>
      <c r="B119" s="62" t="s">
        <v>47</v>
      </c>
      <c r="C119" s="74">
        <v>2492.5947099999998</v>
      </c>
      <c r="D119" s="106">
        <v>4700</v>
      </c>
      <c r="E119" s="74">
        <v>4700</v>
      </c>
      <c r="F119" s="74">
        <v>2785</v>
      </c>
      <c r="G119" s="74">
        <v>3251.7148000000002</v>
      </c>
      <c r="H119" s="40">
        <f t="shared" si="14"/>
        <v>130.45501488687668</v>
      </c>
      <c r="I119" s="40">
        <f>G119/F119%</f>
        <v>116.75816157989227</v>
      </c>
      <c r="J119" s="40">
        <f t="shared" si="6"/>
        <v>466.7148000000002</v>
      </c>
      <c r="K119" s="40">
        <f t="shared" si="13"/>
        <v>69.185421276595747</v>
      </c>
      <c r="L119" s="40">
        <f t="shared" si="8"/>
        <v>-1448.2851999999998</v>
      </c>
      <c r="M119" s="63"/>
    </row>
    <row r="120" spans="1:13" x14ac:dyDescent="0.3">
      <c r="A120" s="4"/>
      <c r="B120" s="28" t="s">
        <v>75</v>
      </c>
      <c r="C120" s="77">
        <f>C108+C109+C110+C111+C112+C113+C114+C115+C116+C117+C118+C119</f>
        <v>60140.451839999994</v>
      </c>
      <c r="D120" s="77">
        <f>D108+D109+D110+D111+D112+D113+D114+D115+D116+D117+D118+D119</f>
        <v>77658.2</v>
      </c>
      <c r="E120" s="77">
        <f>E108+E109+E110+E111+E112+E113+E114+E115+E116+E117+E118+E119</f>
        <v>77658.2</v>
      </c>
      <c r="F120" s="77">
        <f>F108+F109+F110+F111+F112+F113+F114+F115+F116+F117+F118+F119</f>
        <v>39392.839</v>
      </c>
      <c r="G120" s="77">
        <f>G108+G109+G110+G111+G112+G113+G114+G115+G116+G117+G118+G119</f>
        <v>61319.825360000003</v>
      </c>
      <c r="H120" s="39">
        <f t="shared" si="14"/>
        <v>101.96103202406537</v>
      </c>
      <c r="I120" s="39">
        <f>G120/F120%</f>
        <v>155.66236635039178</v>
      </c>
      <c r="J120" s="39">
        <f t="shared" si="6"/>
        <v>21926.986360000003</v>
      </c>
      <c r="K120" s="39">
        <f t="shared" si="13"/>
        <v>78.961172625685379</v>
      </c>
      <c r="L120" s="13">
        <f t="shared" si="8"/>
        <v>-16338.374639999995</v>
      </c>
      <c r="M120" s="21"/>
    </row>
    <row r="121" spans="1:13" ht="37.5" x14ac:dyDescent="0.3">
      <c r="A121" s="11">
        <v>41050000</v>
      </c>
      <c r="B121" s="12" t="s">
        <v>87</v>
      </c>
      <c r="C121" s="77">
        <f>C122+C123+C124+C125+C126</f>
        <v>0</v>
      </c>
      <c r="D121" s="72">
        <f>D122+D123+D124+D125+D126</f>
        <v>0</v>
      </c>
      <c r="E121" s="77">
        <f>E122+E123+E124+E125+E126</f>
        <v>3848</v>
      </c>
      <c r="F121" s="77">
        <f>F122+F123+F124+F125+F126</f>
        <v>3848</v>
      </c>
      <c r="G121" s="77">
        <f>G122+G123+G124+G125+G126</f>
        <v>3250</v>
      </c>
      <c r="H121" s="39"/>
      <c r="I121" s="39">
        <f>G121/F121%</f>
        <v>84.459459459459467</v>
      </c>
      <c r="J121" s="39">
        <f t="shared" si="6"/>
        <v>-598</v>
      </c>
      <c r="K121" s="39">
        <f t="shared" si="13"/>
        <v>84.459459459459467</v>
      </c>
      <c r="L121" s="13">
        <f t="shared" si="8"/>
        <v>-598</v>
      </c>
    </row>
    <row r="122" spans="1:13" ht="56.25" hidden="1" x14ac:dyDescent="0.3">
      <c r="A122" s="22">
        <v>41051600</v>
      </c>
      <c r="B122" s="23" t="s">
        <v>104</v>
      </c>
      <c r="C122" s="73"/>
      <c r="D122" s="76"/>
      <c r="E122" s="73"/>
      <c r="F122" s="73"/>
      <c r="G122" s="73"/>
      <c r="H122" s="39" t="e">
        <f t="shared" si="14"/>
        <v>#DIV/0!</v>
      </c>
      <c r="I122" s="39" t="e">
        <f>G122/F122%</f>
        <v>#DIV/0!</v>
      </c>
      <c r="J122" s="40">
        <f t="shared" si="6"/>
        <v>0</v>
      </c>
      <c r="K122" s="40" t="e">
        <f t="shared" si="13"/>
        <v>#DIV/0!</v>
      </c>
      <c r="L122" s="26">
        <f t="shared" si="8"/>
        <v>0</v>
      </c>
    </row>
    <row r="123" spans="1:13" ht="37.5" hidden="1" x14ac:dyDescent="0.3">
      <c r="A123" s="24">
        <v>41053600</v>
      </c>
      <c r="B123" s="33" t="s">
        <v>105</v>
      </c>
      <c r="C123" s="73"/>
      <c r="D123" s="76"/>
      <c r="E123" s="73"/>
      <c r="F123" s="73"/>
      <c r="G123" s="73"/>
      <c r="H123" s="39" t="e">
        <f t="shared" si="14"/>
        <v>#DIV/0!</v>
      </c>
      <c r="I123" s="39"/>
      <c r="J123" s="40">
        <f t="shared" si="6"/>
        <v>0</v>
      </c>
      <c r="K123" s="40"/>
      <c r="L123" s="26">
        <f t="shared" si="8"/>
        <v>0</v>
      </c>
    </row>
    <row r="124" spans="1:13" ht="56.25" hidden="1" x14ac:dyDescent="0.3">
      <c r="A124" s="4">
        <v>41034400</v>
      </c>
      <c r="B124" s="33" t="s">
        <v>50</v>
      </c>
      <c r="C124" s="73"/>
      <c r="D124" s="76"/>
      <c r="E124" s="73"/>
      <c r="F124" s="80"/>
      <c r="G124" s="73"/>
      <c r="H124" s="39" t="e">
        <f t="shared" si="14"/>
        <v>#DIV/0!</v>
      </c>
      <c r="I124" s="39" t="e">
        <f>G124/F124%</f>
        <v>#DIV/0!</v>
      </c>
      <c r="J124" s="40">
        <f t="shared" si="6"/>
        <v>0</v>
      </c>
      <c r="K124" s="40" t="e">
        <f t="shared" si="13"/>
        <v>#DIV/0!</v>
      </c>
      <c r="L124" s="26">
        <f t="shared" si="8"/>
        <v>0</v>
      </c>
    </row>
    <row r="125" spans="1:13" x14ac:dyDescent="0.3">
      <c r="A125" s="4">
        <v>41053900</v>
      </c>
      <c r="B125" s="15" t="s">
        <v>91</v>
      </c>
      <c r="C125" s="73"/>
      <c r="D125" s="76"/>
      <c r="E125" s="73">
        <v>3848</v>
      </c>
      <c r="F125" s="73">
        <v>3848</v>
      </c>
      <c r="G125" s="73">
        <v>3250</v>
      </c>
      <c r="H125" s="40"/>
      <c r="I125" s="39">
        <f>G125/F125%</f>
        <v>84.459459459459467</v>
      </c>
      <c r="J125" s="40">
        <f t="shared" si="6"/>
        <v>-598</v>
      </c>
      <c r="K125" s="40">
        <f t="shared" si="13"/>
        <v>84.459459459459467</v>
      </c>
      <c r="L125" s="26">
        <f t="shared" si="8"/>
        <v>-598</v>
      </c>
    </row>
    <row r="126" spans="1:13" s="45" customFormat="1" ht="168.75" hidden="1" x14ac:dyDescent="0.3">
      <c r="A126" s="46">
        <v>41036600</v>
      </c>
      <c r="B126" s="47" t="s">
        <v>36</v>
      </c>
      <c r="C126" s="81"/>
      <c r="D126" s="109"/>
      <c r="E126" s="81"/>
      <c r="F126" s="81"/>
      <c r="G126" s="81"/>
      <c r="H126" s="39" t="e">
        <f t="shared" si="14"/>
        <v>#DIV/0!</v>
      </c>
      <c r="I126" s="39" t="e">
        <f>G126/F126%</f>
        <v>#DIV/0!</v>
      </c>
      <c r="J126" s="39">
        <f t="shared" si="6"/>
        <v>0</v>
      </c>
      <c r="K126" s="39"/>
      <c r="L126" s="44">
        <f t="shared" si="8"/>
        <v>0</v>
      </c>
    </row>
    <row r="127" spans="1:13" x14ac:dyDescent="0.3">
      <c r="A127" s="4"/>
      <c r="B127" s="12" t="s">
        <v>19</v>
      </c>
      <c r="C127" s="77">
        <f>C120+C121</f>
        <v>60140.451839999994</v>
      </c>
      <c r="D127" s="72">
        <f>D120+D121</f>
        <v>77658.2</v>
      </c>
      <c r="E127" s="77">
        <f>E120+E121</f>
        <v>81506.2</v>
      </c>
      <c r="F127" s="77">
        <f>F120+F121</f>
        <v>43240.839</v>
      </c>
      <c r="G127" s="77">
        <f>G120+G121</f>
        <v>64569.825360000003</v>
      </c>
      <c r="H127" s="39">
        <f t="shared" si="14"/>
        <v>107.36504862282061</v>
      </c>
      <c r="I127" s="39">
        <f>G127/F127%</f>
        <v>149.3260233919143</v>
      </c>
      <c r="J127" s="39">
        <f t="shared" si="6"/>
        <v>21328.986360000003</v>
      </c>
      <c r="K127" s="39">
        <f>G127/E127*100</f>
        <v>79.220752973393445</v>
      </c>
      <c r="L127" s="13">
        <f t="shared" si="8"/>
        <v>-16936.374639999995</v>
      </c>
    </row>
    <row r="128" spans="1:13" ht="19.5" x14ac:dyDescent="0.3">
      <c r="A128" s="18"/>
      <c r="B128" s="32" t="s">
        <v>20</v>
      </c>
      <c r="C128" s="77">
        <f>C106+C127</f>
        <v>1726271.67952</v>
      </c>
      <c r="D128" s="72">
        <f>D106+D127</f>
        <v>3258533.9360000002</v>
      </c>
      <c r="E128" s="77">
        <f>E106+E127</f>
        <v>3964507.9180000001</v>
      </c>
      <c r="F128" s="77">
        <f>F106+F127</f>
        <v>1919274.5069999998</v>
      </c>
      <c r="G128" s="77">
        <f>G106+G127</f>
        <v>2045384.8579700002</v>
      </c>
      <c r="H128" s="39">
        <f>G128/C128%</f>
        <v>118.48568694232019</v>
      </c>
      <c r="I128" s="39">
        <f>G128/F128%</f>
        <v>106.57073026865356</v>
      </c>
      <c r="J128" s="39">
        <f>G128-F128</f>
        <v>126110.35097000049</v>
      </c>
      <c r="K128" s="39">
        <f>G128/E128*100</f>
        <v>51.592401888854042</v>
      </c>
      <c r="L128" s="13">
        <f>G128-E128</f>
        <v>-1919123.0600299998</v>
      </c>
      <c r="M128" s="21"/>
    </row>
    <row r="129" spans="1:13" s="94" customFormat="1" ht="19.5" x14ac:dyDescent="0.3">
      <c r="A129" s="88"/>
      <c r="B129" s="89"/>
      <c r="C129" s="90"/>
      <c r="D129" s="104"/>
      <c r="E129" s="90"/>
      <c r="F129" s="90"/>
      <c r="G129" s="90"/>
      <c r="H129" s="91"/>
      <c r="I129" s="91"/>
      <c r="J129" s="91"/>
      <c r="K129" s="91"/>
      <c r="L129" s="92"/>
      <c r="M129" s="93"/>
    </row>
    <row r="130" spans="1:13" ht="19.5" x14ac:dyDescent="0.3">
      <c r="A130" s="83"/>
      <c r="B130" s="84"/>
      <c r="C130" s="85"/>
      <c r="D130" s="20"/>
      <c r="E130" s="85"/>
      <c r="F130" s="85"/>
      <c r="G130" s="85"/>
      <c r="H130" s="86"/>
      <c r="I130" s="86"/>
      <c r="J130" s="86"/>
      <c r="K130" s="86"/>
      <c r="L130" s="87"/>
      <c r="M130" s="21"/>
    </row>
    <row r="131" spans="1:13" ht="19.5" x14ac:dyDescent="0.3">
      <c r="A131" s="83"/>
      <c r="B131" s="84"/>
      <c r="C131" s="85"/>
      <c r="D131" s="20"/>
      <c r="E131" s="85"/>
      <c r="F131" s="85"/>
      <c r="G131" s="85"/>
      <c r="H131" s="86"/>
      <c r="I131" s="86"/>
      <c r="J131" s="86"/>
      <c r="K131" s="86"/>
      <c r="L131" s="87"/>
      <c r="M131" s="21"/>
    </row>
    <row r="132" spans="1:13" x14ac:dyDescent="0.3">
      <c r="C132" s="41"/>
      <c r="E132" s="42"/>
      <c r="G132" s="41"/>
    </row>
    <row r="133" spans="1:13" x14ac:dyDescent="0.3">
      <c r="A133" s="111" t="s">
        <v>111</v>
      </c>
      <c r="B133" s="111"/>
      <c r="C133" s="111"/>
      <c r="D133" s="111"/>
      <c r="E133" s="111"/>
      <c r="F133" s="111"/>
      <c r="G133" s="111"/>
      <c r="H133" s="111"/>
      <c r="I133" s="111"/>
      <c r="J133" s="111"/>
      <c r="K133" s="111"/>
      <c r="L133" s="111"/>
    </row>
  </sheetData>
  <mergeCells count="6">
    <mergeCell ref="A133:L133"/>
    <mergeCell ref="I1:L1"/>
    <mergeCell ref="B3:G3"/>
    <mergeCell ref="A5:L5"/>
    <mergeCell ref="A6:L6"/>
    <mergeCell ref="A7:L7"/>
  </mergeCells>
  <phoneticPr fontId="0" type="noConversion"/>
  <printOptions horizontalCentered="1"/>
  <pageMargins left="0.39370078740157483" right="0.39370078740157483" top="1.3779527559055118" bottom="0.39370078740157483" header="0.15748031496062992" footer="0.51181102362204722"/>
  <pageSetup paperSize="9" scale="49" fitToHeight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</dc:creator>
  <cp:lastModifiedBy>Користувач Windows</cp:lastModifiedBy>
  <cp:lastPrinted>2023-07-05T08:35:20Z</cp:lastPrinted>
  <dcterms:created xsi:type="dcterms:W3CDTF">2011-04-08T06:32:19Z</dcterms:created>
  <dcterms:modified xsi:type="dcterms:W3CDTF">2023-07-20T10:13:28Z</dcterms:modified>
</cp:coreProperties>
</file>