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640" windowHeight="12360" tabRatio="947"/>
  </bookViews>
  <sheets>
    <sheet name="фін.план 2021 ІV кв." sheetId="15" r:id="rId1"/>
  </sheets>
  <calcPr calcId="162913" refMode="R1C1"/>
</workbook>
</file>

<file path=xl/calcChain.xml><?xml version="1.0" encoding="utf-8"?>
<calcChain xmlns="http://schemas.openxmlformats.org/spreadsheetml/2006/main">
  <c r="I140" i="15" l="1"/>
  <c r="G192" i="15"/>
  <c r="G193" i="15"/>
  <c r="G194" i="15"/>
  <c r="G195" i="15"/>
  <c r="H72" i="15"/>
  <c r="I72" i="15"/>
  <c r="J72" i="15"/>
  <c r="G72" i="15"/>
  <c r="E108" i="15" l="1"/>
  <c r="E72" i="15"/>
  <c r="G136" i="15" l="1"/>
  <c r="B70" i="15" l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54" i="15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35" i="15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E171" i="15" l="1"/>
  <c r="J136" i="15"/>
  <c r="I136" i="15"/>
  <c r="H136" i="15"/>
  <c r="F56" i="15"/>
  <c r="F188" i="15" l="1"/>
  <c r="F184" i="15"/>
  <c r="D108" i="15" l="1"/>
  <c r="E175" i="15"/>
  <c r="E153" i="15"/>
  <c r="E152" i="15" s="1"/>
  <c r="E96" i="15"/>
  <c r="E80" i="15"/>
  <c r="E69" i="15" s="1"/>
  <c r="E54" i="15"/>
  <c r="E43" i="15"/>
  <c r="E38" i="15"/>
  <c r="E35" i="15" l="1"/>
  <c r="J198" i="15"/>
  <c r="J197" i="15"/>
  <c r="J196" i="15"/>
  <c r="J195" i="15"/>
  <c r="J194" i="15"/>
  <c r="J193" i="15"/>
  <c r="J192" i="15"/>
  <c r="I198" i="15"/>
  <c r="I197" i="15"/>
  <c r="I196" i="15"/>
  <c r="I195" i="15"/>
  <c r="I194" i="15"/>
  <c r="I193" i="15"/>
  <c r="I192" i="15"/>
  <c r="H198" i="15"/>
  <c r="H197" i="15"/>
  <c r="H196" i="15"/>
  <c r="H195" i="15"/>
  <c r="H194" i="15"/>
  <c r="H193" i="15"/>
  <c r="H192" i="15"/>
  <c r="G198" i="15"/>
  <c r="G197" i="15"/>
  <c r="G196" i="15"/>
  <c r="F196" i="15"/>
  <c r="F192" i="15"/>
  <c r="J183" i="15"/>
  <c r="I183" i="15"/>
  <c r="I137" i="15" s="1"/>
  <c r="I135" i="15" s="1"/>
  <c r="H183" i="15"/>
  <c r="H137" i="15" s="1"/>
  <c r="H135" i="15" s="1"/>
  <c r="G183" i="15"/>
  <c r="J175" i="15"/>
  <c r="I175" i="15"/>
  <c r="H175" i="15"/>
  <c r="G175" i="15"/>
  <c r="J153" i="15"/>
  <c r="J152" i="15" s="1"/>
  <c r="I153" i="15"/>
  <c r="I152" i="15" s="1"/>
  <c r="H153" i="15"/>
  <c r="H152" i="15" s="1"/>
  <c r="G153" i="15"/>
  <c r="G152" i="15" s="1"/>
  <c r="J54" i="15"/>
  <c r="I54" i="15"/>
  <c r="H54" i="15"/>
  <c r="G54" i="15"/>
  <c r="J191" i="15" l="1"/>
  <c r="J137" i="15"/>
  <c r="J135" i="15" s="1"/>
  <c r="F36" i="15"/>
  <c r="G137" i="15"/>
  <c r="G135" i="15" s="1"/>
  <c r="G191" i="15"/>
  <c r="I191" i="15"/>
  <c r="H191" i="15"/>
  <c r="F175" i="15"/>
  <c r="F206" i="15" l="1"/>
  <c r="F205" i="15"/>
  <c r="F204" i="15"/>
  <c r="F203" i="15"/>
  <c r="F202" i="15"/>
  <c r="F201" i="15"/>
  <c r="F200" i="15"/>
  <c r="F199" i="15"/>
  <c r="F190" i="15"/>
  <c r="F198" i="15" s="1"/>
  <c r="F189" i="15"/>
  <c r="F197" i="15" s="1"/>
  <c r="F187" i="15"/>
  <c r="F195" i="15" s="1"/>
  <c r="F186" i="15"/>
  <c r="F194" i="15" s="1"/>
  <c r="F185" i="15"/>
  <c r="F193" i="15" s="1"/>
  <c r="F183" i="15"/>
  <c r="F191" i="15" s="1"/>
  <c r="F174" i="15"/>
  <c r="F173" i="15"/>
  <c r="F172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0" i="15"/>
  <c r="F149" i="15"/>
  <c r="F148" i="15"/>
  <c r="F147" i="15"/>
  <c r="F146" i="15"/>
  <c r="F145" i="15"/>
  <c r="F144" i="15"/>
  <c r="E140" i="15"/>
  <c r="F142" i="15"/>
  <c r="F141" i="15"/>
  <c r="F139" i="15"/>
  <c r="F138" i="15"/>
  <c r="F137" i="15"/>
  <c r="F136" i="15"/>
  <c r="F135" i="15"/>
  <c r="E134" i="15"/>
  <c r="D134" i="15"/>
  <c r="F131" i="15"/>
  <c r="F128" i="15"/>
  <c r="F127" i="15"/>
  <c r="F126" i="15"/>
  <c r="J125" i="15"/>
  <c r="J40" i="15" s="1"/>
  <c r="I125" i="15"/>
  <c r="I40" i="15" s="1"/>
  <c r="H125" i="15"/>
  <c r="H40" i="15" s="1"/>
  <c r="G125" i="15"/>
  <c r="G40" i="15" s="1"/>
  <c r="E125" i="15"/>
  <c r="D125" i="15"/>
  <c r="F124" i="15"/>
  <c r="F123" i="15"/>
  <c r="F122" i="15"/>
  <c r="F121" i="15"/>
  <c r="F120" i="15"/>
  <c r="J119" i="15"/>
  <c r="J38" i="15" s="1"/>
  <c r="J35" i="15" s="1"/>
  <c r="J132" i="15" s="1"/>
  <c r="I119" i="15"/>
  <c r="H119" i="15"/>
  <c r="H38" i="15" s="1"/>
  <c r="H35" i="15" s="1"/>
  <c r="H132" i="15" s="1"/>
  <c r="G119" i="15"/>
  <c r="E119" i="15"/>
  <c r="D119" i="15"/>
  <c r="F118" i="15"/>
  <c r="F117" i="15"/>
  <c r="F116" i="15"/>
  <c r="F115" i="15"/>
  <c r="F114" i="15"/>
  <c r="F113" i="15"/>
  <c r="F112" i="15"/>
  <c r="F111" i="15"/>
  <c r="F110" i="15"/>
  <c r="F109" i="15"/>
  <c r="J108" i="15"/>
  <c r="I108" i="15"/>
  <c r="H108" i="15"/>
  <c r="G108" i="15"/>
  <c r="F106" i="15"/>
  <c r="F105" i="15"/>
  <c r="F104" i="15"/>
  <c r="F103" i="15"/>
  <c r="F102" i="15"/>
  <c r="F101" i="15"/>
  <c r="F100" i="15"/>
  <c r="F99" i="15"/>
  <c r="F98" i="15"/>
  <c r="F97" i="15"/>
  <c r="J96" i="15"/>
  <c r="I96" i="15"/>
  <c r="H96" i="15"/>
  <c r="G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6" i="15"/>
  <c r="F75" i="15"/>
  <c r="F74" i="15"/>
  <c r="F73" i="15"/>
  <c r="F71" i="15"/>
  <c r="F70" i="15"/>
  <c r="J69" i="15"/>
  <c r="I69" i="15"/>
  <c r="H69" i="15"/>
  <c r="F68" i="15"/>
  <c r="F67" i="15"/>
  <c r="F66" i="15"/>
  <c r="F64" i="15"/>
  <c r="F63" i="15"/>
  <c r="F62" i="15"/>
  <c r="F61" i="15"/>
  <c r="F60" i="15"/>
  <c r="F59" i="15"/>
  <c r="F58" i="15"/>
  <c r="F57" i="15"/>
  <c r="F55" i="15"/>
  <c r="F50" i="15"/>
  <c r="F49" i="15"/>
  <c r="F48" i="15"/>
  <c r="F47" i="15"/>
  <c r="F46" i="15"/>
  <c r="F45" i="15"/>
  <c r="F44" i="15"/>
  <c r="F43" i="15"/>
  <c r="D43" i="15"/>
  <c r="D35" i="15" s="1"/>
  <c r="F42" i="15"/>
  <c r="F41" i="15"/>
  <c r="F39" i="15"/>
  <c r="F37" i="15"/>
  <c r="I38" i="15" l="1"/>
  <c r="I35" i="15" s="1"/>
  <c r="I132" i="15" s="1"/>
  <c r="F54" i="15"/>
  <c r="G38" i="15"/>
  <c r="G35" i="15" s="1"/>
  <c r="F35" i="15" s="1"/>
  <c r="F132" i="15" s="1"/>
  <c r="F40" i="15"/>
  <c r="F38" i="15" s="1"/>
  <c r="F171" i="15"/>
  <c r="J107" i="15"/>
  <c r="J53" i="15" s="1"/>
  <c r="J133" i="15" s="1"/>
  <c r="J134" i="15" s="1"/>
  <c r="D107" i="15"/>
  <c r="D53" i="15" s="1"/>
  <c r="E107" i="15"/>
  <c r="E53" i="15" s="1"/>
  <c r="H107" i="15"/>
  <c r="H53" i="15" s="1"/>
  <c r="H133" i="15" s="1"/>
  <c r="H134" i="15" s="1"/>
  <c r="F125" i="15"/>
  <c r="F119" i="15"/>
  <c r="I107" i="15"/>
  <c r="I53" i="15" s="1"/>
  <c r="I133" i="15" s="1"/>
  <c r="F108" i="15"/>
  <c r="F96" i="15"/>
  <c r="G107" i="15"/>
  <c r="I134" i="15" l="1"/>
  <c r="G132" i="15"/>
  <c r="F107" i="15"/>
  <c r="F152" i="15" l="1"/>
  <c r="F72" i="15"/>
  <c r="F77" i="15"/>
  <c r="G69" i="15"/>
  <c r="F69" i="15" l="1"/>
  <c r="G53" i="15"/>
  <c r="F53" i="15" l="1"/>
  <c r="F133" i="15" s="1"/>
  <c r="F134" i="15" s="1"/>
  <c r="G133" i="15"/>
  <c r="G134" i="15" s="1"/>
  <c r="F143" i="15"/>
  <c r="F140" i="15"/>
</calcChain>
</file>

<file path=xl/sharedStrings.xml><?xml version="1.0" encoding="utf-8"?>
<sst xmlns="http://schemas.openxmlformats.org/spreadsheetml/2006/main" count="360" uniqueCount="299">
  <si>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</si>
  <si>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</si>
  <si>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</si>
  <si>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</si>
  <si>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</si>
  <si>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</si>
  <si>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</si>
  <si>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</si>
  <si>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</si>
  <si>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</si>
  <si>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</si>
  <si>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</si>
  <si>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</si>
  <si>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</si>
  <si>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</si>
  <si>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</si>
  <si>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</si>
  <si>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</si>
  <si>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</si>
  <si>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</si>
  <si>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</si>
  <si>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</si>
  <si>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</si>
  <si>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</si>
  <si>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</si>
  <si>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</si>
  <si>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</si>
  <si>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</si>
  <si>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</si>
  <si>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</si>
  <si>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</si>
  <si>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</si>
  <si>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</si>
  <si>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</si>
  <si>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</si>
  <si>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</si>
  <si>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</si>
  <si>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</si>
  <si>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</si>
  <si>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</si>
  <si>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</si>
  <si>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</si>
  <si>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</si>
  <si>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</si>
  <si>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</si>
  <si>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</si>
  <si>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</si>
  <si>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</si>
  <si>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</si>
  <si>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</si>
  <si>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</si>
  <si>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</si>
  <si>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</si>
  <si>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</si>
  <si>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</si>
  <si>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</si>
  <si>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</si>
  <si>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</si>
  <si>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</si>
  <si>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</si>
  <si>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</si>
  <si>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</si>
  <si>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</si>
  <si>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</si>
  <si>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</si>
  <si>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</si>
  <si>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</si>
  <si>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</si>
  <si>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</si>
  <si>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</si>
  <si>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</si>
  <si>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</si>
  <si>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</si>
  <si>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</si>
  <si>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</si>
  <si>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</si>
  <si>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</si>
  <si>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</si>
  <si>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</si>
  <si>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</si>
  <si>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</si>
  <si>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</si>
  <si>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</si>
  <si>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</si>
  <si>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</si>
  <si>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</si>
  <si>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</si>
  <si>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</si>
  <si>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</si>
  <si>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</si>
  <si>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</si>
  <si>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</si>
  <si>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</si>
  <si>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</si>
  <si>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</si>
  <si>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</si>
  <si>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</si>
  <si>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</si>
  <si>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</si>
  <si>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</si>
  <si>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</si>
  <si>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</si>
  <si>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</si>
  <si>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</si>
  <si>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</si>
  <si>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</si>
  <si>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</si>
  <si>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</si>
  <si>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</si>
  <si>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</si>
  <si>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</si>
  <si>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</si>
  <si>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</si>
  <si>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</si>
  <si>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</si>
  <si>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</si>
  <si>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</si>
  <si>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</si>
  <si>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</si>
  <si>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</si>
  <si>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</si>
  <si>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</si>
  <si>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</si>
  <si>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</si>
  <si>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</si>
  <si>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</si>
  <si>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</si>
  <si>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</si>
  <si>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</si>
  <si>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</si>
  <si>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</si>
  <si>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</si>
  <si>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</si>
  <si>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</si>
  <si>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</si>
  <si>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</si>
  <si>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</si>
  <si>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</si>
  <si>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</si>
  <si>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</si>
  <si>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</si>
  <si>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</si>
  <si>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</si>
  <si>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</si>
  <si>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</si>
  <si>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</si>
  <si>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</si>
  <si>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</si>
  <si>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</si>
  <si>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</si>
  <si>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</si>
  <si>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</si>
  <si>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</si>
  <si>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</si>
  <si>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</si>
  <si>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</si>
  <si>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</si>
  <si>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</si>
  <si>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</si>
  <si>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</si>
  <si>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</si>
  <si>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</si>
  <si>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</si>
  <si>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</si>
  <si>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</si>
  <si>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</si>
  <si>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</si>
  <si>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</si>
  <si>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</si>
  <si>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</si>
  <si>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</si>
  <si>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</si>
  <si>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</si>
  <si>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</si>
  <si>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</si>
  <si>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</si>
  <si>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</si>
  <si>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</si>
  <si>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</si>
  <si>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</si>
  <si>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</si>
  <si>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</si>
  <si>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</si>
  <si>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</si>
  <si>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</si>
  <si>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</si>
  <si>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</si>
  <si>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</si>
  <si>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</si>
  <si>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</si>
  <si>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</si>
  <si>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</si>
  <si>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</si>
  <si>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</si>
  <si>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</si>
  <si>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</si>
  <si>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</si>
  <si>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</si>
  <si>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</si>
  <si>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</si>
  <si>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</si>
  <si>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</si>
  <si>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</si>
  <si>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</si>
  <si>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</si>
  <si>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</si>
  <si>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</si>
  <si>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</si>
  <si>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</si>
  <si>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</si>
  <si>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</si>
  <si>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</si>
  <si>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</si>
  <si>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</si>
  <si>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</si>
  <si>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</si>
  <si>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</si>
  <si>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</si>
  <si>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</si>
  <si>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</si>
  <si>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</si>
  <si>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</si>
  <si>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Директор</t>
  </si>
  <si>
    <t>Савчук О.В.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</si>
  <si>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</si>
  <si>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</si>
  <si>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</si>
  <si>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</si>
  <si>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</si>
  <si>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</si>
  <si>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область, м.Івано-Франківськ, вул.Привокзальна, 17</t>
  </si>
  <si>
    <t>59-22-27</t>
  </si>
  <si>
    <t>86.10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</si>
  <si>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</si>
  <si>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</si>
  <si>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</si>
  <si>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</si>
  <si>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</si>
  <si>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</si>
  <si>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1110.11</t>
  </si>
  <si>
    <t>1110.11.1</t>
  </si>
  <si>
    <t>1110.11.2</t>
  </si>
  <si>
    <t>1110.11.3</t>
  </si>
  <si>
    <t>Видатки за Договорами НСЗУ</t>
  </si>
  <si>
    <t>1120.1</t>
  </si>
  <si>
    <t>1120.2</t>
  </si>
  <si>
    <t>1120.3</t>
  </si>
  <si>
    <t>1120.3.1</t>
  </si>
  <si>
    <t>1120.3.2</t>
  </si>
  <si>
    <t>1120.3.3</t>
  </si>
  <si>
    <t>1120.3.4</t>
  </si>
  <si>
    <t>1120.3.5</t>
  </si>
  <si>
    <t>1120.4</t>
  </si>
  <si>
    <t>1120.5</t>
  </si>
  <si>
    <t>1120.6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</si>
  <si>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</si>
  <si>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</si>
  <si>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</si>
  <si>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</si>
  <si>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</si>
  <si>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</si>
  <si>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</si>
  <si>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</si>
  <si>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</si>
  <si>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</si>
  <si>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1120.7</t>
  </si>
  <si>
    <t>1120.8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</si>
  <si>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</si>
  <si>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</si>
  <si>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</si>
  <si>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</si>
  <si>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</si>
  <si>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</si>
  <si>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</si>
  <si>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</si>
  <si>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</si>
  <si>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</si>
  <si>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</si>
  <si>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</si>
  <si>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</si>
  <si>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</si>
  <si>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</si>
  <si>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</si>
  <si>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</si>
  <si>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</si>
  <si>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</si>
  <si>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</si>
  <si>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</si>
  <si>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Середньомісячні витрати на оплату праці одного працівника,
 у т.ч.:</t>
  </si>
  <si>
    <t>Начальник фінансового управління</t>
  </si>
  <si>
    <t xml:space="preserve">Факт 
2019 року </t>
  </si>
  <si>
    <t>Фінансовий план
на 2020 рік  
(зі змінами)</t>
  </si>
  <si>
    <r>
      <t>Плановий 
20</t>
    </r>
    <r>
      <rPr>
        <b/>
        <u/>
        <sz val="10"/>
        <rFont val="Times New Roman"/>
        <family val="1"/>
        <charset val="204"/>
      </rPr>
      <t>21</t>
    </r>
    <r>
      <rPr>
        <b/>
        <sz val="10"/>
        <rFont val="Times New Roman"/>
        <family val="1"/>
        <charset val="204"/>
      </rPr>
      <t xml:space="preserve"> рік  
всього</t>
    </r>
  </si>
  <si>
    <t>х</t>
  </si>
  <si>
    <t xml:space="preserve"> ФІНАНСОВИЙ ПЛАН   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консультативно-діагностичної допомоги Івано-Франківської міської ради"
на 2021 рік</t>
  </si>
  <si>
    <t>Руслан МАРЦІНКІВ</t>
  </si>
  <si>
    <t xml:space="preserve">                                                       Галина ЯЦКІВ</t>
  </si>
  <si>
    <t xml:space="preserve">                                                      Марія БОЙКО</t>
  </si>
  <si>
    <t>Ольга САВЧУК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</si>
</sst>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sz val="10"/>
      <name val="Calibri"/>
      <family val="2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50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0" fillId="0" borderId="40" xfId="0" applyBorder="1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 shrinkToFit="1"/>
    </xf>
    <xf numFmtId="0" fontId="1" fillId="0" borderId="23" xfId="0" applyFont="1" applyFill="1" applyBorder="1" applyAlignment="1">
      <alignment horizontal="center" vertical="center" wrapText="1" shrinkToFit="1"/>
    </xf>
    <xf numFmtId="0" fontId="1" fillId="0" borderId="10" xfId="0" applyFont="1" applyFill="1" applyBorder="1" applyAlignment="1">
      <alignment horizontal="center" vertical="center" wrapText="1" shrinkToFit="1"/>
    </xf>
    <xf numFmtId="0" fontId="1" fillId="3" borderId="23" xfId="0" applyFont="1" applyFill="1" applyBorder="1" applyAlignment="1">
      <alignment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vertical="center" wrapText="1"/>
    </xf>
    <xf numFmtId="164" fontId="1" fillId="3" borderId="13" xfId="0" applyNumberFormat="1" applyFont="1" applyFill="1" applyBorder="1" applyAlignment="1">
      <alignment vertical="center" wrapText="1"/>
    </xf>
    <xf numFmtId="164" fontId="1" fillId="3" borderId="23" xfId="0" applyNumberFormat="1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vertical="center" wrapText="1"/>
    </xf>
    <xf numFmtId="164" fontId="1" fillId="2" borderId="13" xfId="0" applyNumberFormat="1" applyFont="1" applyFill="1" applyBorder="1" applyAlignment="1">
      <alignment vertical="center" wrapText="1"/>
    </xf>
    <xf numFmtId="164" fontId="1" fillId="2" borderId="23" xfId="0" applyNumberFormat="1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vertical="center" wrapText="1"/>
    </xf>
    <xf numFmtId="0" fontId="1" fillId="2" borderId="37" xfId="0" applyFont="1" applyFill="1" applyBorder="1" applyAlignment="1">
      <alignment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vertical="center" wrapText="1"/>
    </xf>
    <xf numFmtId="164" fontId="1" fillId="2" borderId="30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164" fontId="1" fillId="2" borderId="32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164" fontId="1" fillId="2" borderId="28" xfId="0" applyNumberFormat="1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vertical="center" wrapText="1"/>
    </xf>
    <xf numFmtId="164" fontId="1" fillId="2" borderId="21" xfId="0" applyNumberFormat="1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horizontal="center" vertical="center" wrapText="1"/>
    </xf>
    <xf numFmtId="164" fontId="6" fillId="3" borderId="23" xfId="0" applyNumberFormat="1" applyFont="1" applyFill="1" applyBorder="1" applyAlignment="1">
      <alignment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30" xfId="0" applyNumberFormat="1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vertical="center" wrapText="1"/>
    </xf>
    <xf numFmtId="164" fontId="6" fillId="3" borderId="13" xfId="0" applyNumberFormat="1" applyFont="1" applyFill="1" applyBorder="1" applyAlignment="1">
      <alignment vertical="center" wrapText="1"/>
    </xf>
    <xf numFmtId="0" fontId="1" fillId="2" borderId="38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164" fontId="1" fillId="2" borderId="34" xfId="0" applyNumberFormat="1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164" fontId="6" fillId="3" borderId="14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9" fillId="2" borderId="34" xfId="0" applyNumberFormat="1" applyFont="1" applyFill="1" applyBorder="1" applyAlignment="1">
      <alignment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vertical="center" wrapText="1"/>
    </xf>
    <xf numFmtId="164" fontId="1" fillId="2" borderId="37" xfId="0" applyNumberFormat="1" applyFont="1" applyFill="1" applyBorder="1" applyAlignment="1">
      <alignment vertical="center" wrapText="1"/>
    </xf>
    <xf numFmtId="164" fontId="1" fillId="2" borderId="29" xfId="0" applyNumberFormat="1" applyFont="1" applyFill="1" applyBorder="1" applyAlignment="1">
      <alignment vertical="center" wrapText="1"/>
    </xf>
    <xf numFmtId="164" fontId="1" fillId="2" borderId="17" xfId="0" applyNumberFormat="1" applyFont="1" applyFill="1" applyBorder="1" applyAlignment="1">
      <alignment vertical="center" wrapText="1"/>
    </xf>
    <xf numFmtId="164" fontId="1" fillId="2" borderId="36" xfId="0" applyNumberFormat="1" applyFont="1" applyFill="1" applyBorder="1" applyAlignment="1">
      <alignment vertical="center" wrapText="1"/>
    </xf>
    <xf numFmtId="164" fontId="1" fillId="2" borderId="31" xfId="0" applyNumberFormat="1" applyFont="1" applyFill="1" applyBorder="1" applyAlignment="1">
      <alignment vertical="center" wrapText="1"/>
    </xf>
    <xf numFmtId="0" fontId="1" fillId="2" borderId="3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1" fillId="2" borderId="39" xfId="0" applyNumberFormat="1" applyFont="1" applyFill="1" applyBorder="1" applyAlignment="1">
      <alignment vertical="center" wrapText="1"/>
    </xf>
    <xf numFmtId="164" fontId="1" fillId="2" borderId="22" xfId="0" applyNumberFormat="1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164" fontId="1" fillId="2" borderId="35" xfId="0" applyNumberFormat="1" applyFont="1" applyFill="1" applyBorder="1" applyAlignment="1">
      <alignment vertical="center" wrapText="1"/>
    </xf>
    <xf numFmtId="164" fontId="1" fillId="2" borderId="10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8" xfId="0" applyNumberFormat="1" applyFont="1" applyFill="1" applyBorder="1" applyAlignment="1">
      <alignment vertical="center" wrapText="1"/>
    </xf>
    <xf numFmtId="164" fontId="6" fillId="2" borderId="34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6" fillId="2" borderId="13" xfId="0" applyNumberFormat="1" applyFont="1" applyFill="1" applyBorder="1" applyAlignment="1">
      <alignment vertical="center" wrapText="1"/>
    </xf>
    <xf numFmtId="164" fontId="8" fillId="2" borderId="34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0" borderId="30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vertical="center" wrapText="1"/>
    </xf>
    <xf numFmtId="164" fontId="1" fillId="3" borderId="35" xfId="0" applyNumberFormat="1" applyFont="1" applyFill="1" applyBorder="1" applyAlignment="1">
      <alignment vertical="center" wrapText="1"/>
    </xf>
    <xf numFmtId="164" fontId="1" fillId="2" borderId="25" xfId="0" applyNumberFormat="1" applyFont="1" applyFill="1" applyBorder="1" applyAlignment="1">
      <alignment vertical="center" wrapText="1"/>
    </xf>
    <xf numFmtId="164" fontId="1" fillId="2" borderId="44" xfId="0" applyNumberFormat="1" applyFont="1" applyFill="1" applyBorder="1" applyAlignment="1">
      <alignment vertical="center" wrapText="1"/>
    </xf>
    <xf numFmtId="164" fontId="1" fillId="2" borderId="33" xfId="0" applyNumberFormat="1" applyFont="1" applyFill="1" applyBorder="1" applyAlignment="1">
      <alignment vertical="center" wrapText="1"/>
    </xf>
    <xf numFmtId="164" fontId="6" fillId="0" borderId="17" xfId="0" applyNumberFormat="1" applyFont="1" applyFill="1" applyBorder="1" applyAlignment="1">
      <alignment vertical="center" wrapText="1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0" fillId="0" borderId="0" xfId="0" applyFont="1"/>
    <xf numFmtId="0" fontId="1" fillId="5" borderId="11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center" wrapText="1"/>
    </xf>
    <xf numFmtId="164" fontId="1" fillId="0" borderId="28" xfId="0" applyNumberFormat="1" applyFont="1" applyFill="1" applyBorder="1" applyAlignment="1">
      <alignment vertical="center" wrapText="1"/>
    </xf>
    <xf numFmtId="164" fontId="1" fillId="0" borderId="34" xfId="0" applyNumberFormat="1" applyFont="1" applyFill="1" applyBorder="1" applyAlignment="1">
      <alignment vertical="center" wrapText="1"/>
    </xf>
    <xf numFmtId="164" fontId="1" fillId="0" borderId="9" xfId="0" applyNumberFormat="1" applyFont="1" applyFill="1" applyBorder="1" applyAlignment="1">
      <alignment vertical="center" wrapText="1"/>
    </xf>
    <xf numFmtId="164" fontId="6" fillId="0" borderId="29" xfId="0" applyNumberFormat="1" applyFont="1" applyFill="1" applyBorder="1" applyAlignment="1">
      <alignment vertical="center" wrapText="1"/>
    </xf>
    <xf numFmtId="164" fontId="6" fillId="0" borderId="31" xfId="0" applyNumberFormat="1" applyFont="1" applyFill="1" applyBorder="1" applyAlignment="1">
      <alignment vertical="center" wrapText="1"/>
    </xf>
    <xf numFmtId="164" fontId="1" fillId="0" borderId="31" xfId="0" applyNumberFormat="1" applyFont="1" applyFill="1" applyBorder="1" applyAlignment="1">
      <alignment vertical="center" wrapText="1"/>
    </xf>
    <xf numFmtId="164" fontId="6" fillId="0" borderId="28" xfId="0" applyNumberFormat="1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vertical="center" wrapText="1"/>
    </xf>
    <xf numFmtId="164" fontId="7" fillId="0" borderId="28" xfId="0" applyNumberFormat="1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vertical="center" wrapText="1"/>
    </xf>
    <xf numFmtId="164" fontId="6" fillId="0" borderId="34" xfId="0" applyNumberFormat="1" applyFont="1" applyFill="1" applyBorder="1" applyAlignment="1">
      <alignment vertical="center" wrapText="1"/>
    </xf>
    <xf numFmtId="164" fontId="9" fillId="0" borderId="34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vertical="center" wrapText="1"/>
    </xf>
    <xf numFmtId="4" fontId="1" fillId="0" borderId="29" xfId="0" applyNumberFormat="1" applyFont="1" applyFill="1" applyBorder="1" applyAlignment="1">
      <alignment vertical="center" wrapText="1"/>
    </xf>
    <xf numFmtId="4" fontId="1" fillId="0" borderId="31" xfId="0" applyNumberFormat="1" applyFont="1" applyFill="1" applyBorder="1" applyAlignment="1">
      <alignment vertical="center" wrapText="1"/>
    </xf>
    <xf numFmtId="4" fontId="1" fillId="0" borderId="33" xfId="0" applyNumberFormat="1" applyFont="1" applyFill="1" applyBorder="1" applyAlignment="1">
      <alignment vertical="center" wrapText="1"/>
    </xf>
    <xf numFmtId="164" fontId="1" fillId="0" borderId="29" xfId="0" applyNumberFormat="1" applyFont="1" applyFill="1" applyBorder="1" applyAlignment="1">
      <alignment vertical="center" wrapText="1"/>
    </xf>
    <xf numFmtId="164" fontId="1" fillId="0" borderId="33" xfId="0" applyNumberFormat="1" applyFont="1" applyFill="1" applyBorder="1" applyAlignment="1">
      <alignment vertical="center" wrapText="1"/>
    </xf>
    <xf numFmtId="0" fontId="0" fillId="0" borderId="0" xfId="0" applyFill="1"/>
    <xf numFmtId="0" fontId="1" fillId="0" borderId="15" xfId="0" applyFont="1" applyFill="1" applyBorder="1" applyAlignment="1">
      <alignment vertical="center" wrapText="1"/>
    </xf>
    <xf numFmtId="164" fontId="1" fillId="0" borderId="27" xfId="0" applyNumberFormat="1" applyFont="1" applyFill="1" applyBorder="1" applyAlignment="1">
      <alignment vertical="center" wrapText="1"/>
    </xf>
    <xf numFmtId="164" fontId="1" fillId="0" borderId="30" xfId="0" applyNumberFormat="1" applyFont="1" applyFill="1" applyBorder="1" applyAlignment="1">
      <alignment vertical="center" wrapText="1"/>
    </xf>
    <xf numFmtId="164" fontId="1" fillId="0" borderId="32" xfId="0" applyNumberFormat="1" applyFont="1" applyFill="1" applyBorder="1" applyAlignment="1">
      <alignment vertical="center" wrapText="1"/>
    </xf>
    <xf numFmtId="164" fontId="6" fillId="0" borderId="27" xfId="0" applyNumberFormat="1" applyFont="1" applyFill="1" applyBorder="1" applyAlignment="1">
      <alignment vertical="center" wrapText="1"/>
    </xf>
    <xf numFmtId="164" fontId="6" fillId="0" borderId="32" xfId="0" applyNumberFormat="1" applyFont="1" applyFill="1" applyBorder="1" applyAlignment="1">
      <alignment vertical="center" wrapText="1"/>
    </xf>
    <xf numFmtId="164" fontId="6" fillId="0" borderId="21" xfId="0" applyNumberFormat="1" applyFont="1" applyFill="1" applyBorder="1" applyAlignment="1">
      <alignment vertical="center" wrapText="1"/>
    </xf>
    <xf numFmtId="164" fontId="1" fillId="3" borderId="26" xfId="0" applyNumberFormat="1" applyFont="1" applyFill="1" applyBorder="1" applyAlignment="1">
      <alignment vertical="center" wrapText="1"/>
    </xf>
    <xf numFmtId="164" fontId="6" fillId="3" borderId="25" xfId="0" applyNumberFormat="1" applyFont="1" applyFill="1" applyBorder="1" applyAlignment="1">
      <alignment vertical="center" wrapText="1"/>
    </xf>
    <xf numFmtId="164" fontId="1" fillId="3" borderId="25" xfId="0" applyNumberFormat="1" applyFont="1" applyFill="1" applyBorder="1" applyAlignment="1">
      <alignment vertical="center" wrapText="1"/>
    </xf>
    <xf numFmtId="0" fontId="3" fillId="3" borderId="35" xfId="0" applyFont="1" applyFill="1" applyBorder="1" applyAlignment="1">
      <alignment horizontal="center" vertical="center" wrapText="1"/>
    </xf>
    <xf numFmtId="164" fontId="6" fillId="3" borderId="40" xfId="0" applyNumberFormat="1" applyFont="1" applyFill="1" applyBorder="1" applyAlignment="1">
      <alignment vertical="center" wrapText="1"/>
    </xf>
    <xf numFmtId="164" fontId="1" fillId="3" borderId="40" xfId="0" applyNumberFormat="1" applyFont="1" applyFill="1" applyBorder="1" applyAlignment="1">
      <alignment vertical="center" wrapText="1"/>
    </xf>
    <xf numFmtId="0" fontId="1" fillId="3" borderId="42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164" fontId="6" fillId="3" borderId="42" xfId="0" applyNumberFormat="1" applyFont="1" applyFill="1" applyBorder="1" applyAlignment="1">
      <alignment vertical="center" wrapText="1"/>
    </xf>
    <xf numFmtId="164" fontId="6" fillId="3" borderId="21" xfId="0" applyNumberFormat="1" applyFont="1" applyFill="1" applyBorder="1" applyAlignment="1">
      <alignment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6" fillId="3" borderId="35" xfId="0" applyNumberFormat="1" applyFont="1" applyFill="1" applyBorder="1" applyAlignment="1">
      <alignment vertical="center" wrapText="1"/>
    </xf>
    <xf numFmtId="164" fontId="1" fillId="3" borderId="10" xfId="0" applyNumberFormat="1" applyFont="1" applyFill="1" applyBorder="1" applyAlignment="1">
      <alignment vertical="center" wrapText="1"/>
    </xf>
    <xf numFmtId="0" fontId="1" fillId="2" borderId="40" xfId="0" applyFont="1" applyFill="1" applyBorder="1" applyAlignment="1">
      <alignment vertical="center" wrapText="1"/>
    </xf>
    <xf numFmtId="0" fontId="1" fillId="2" borderId="40" xfId="0" applyFont="1" applyFill="1" applyBorder="1" applyAlignment="1">
      <alignment horizontal="center" vertical="center" wrapText="1"/>
    </xf>
    <xf numFmtId="164" fontId="6" fillId="2" borderId="40" xfId="0" applyNumberFormat="1" applyFont="1" applyFill="1" applyBorder="1" applyAlignment="1">
      <alignment vertical="center" wrapText="1"/>
    </xf>
    <xf numFmtId="164" fontId="1" fillId="0" borderId="40" xfId="0" applyNumberFormat="1" applyFont="1" applyFill="1" applyBorder="1" applyAlignment="1">
      <alignment vertical="center" wrapText="1"/>
    </xf>
    <xf numFmtId="164" fontId="1" fillId="2" borderId="40" xfId="0" applyNumberFormat="1" applyFont="1" applyFill="1" applyBorder="1" applyAlignment="1">
      <alignment vertical="center" wrapText="1"/>
    </xf>
    <xf numFmtId="164" fontId="4" fillId="0" borderId="27" xfId="0" applyNumberFormat="1" applyFont="1" applyFill="1" applyBorder="1" applyAlignment="1">
      <alignment vertical="center" wrapText="1"/>
    </xf>
    <xf numFmtId="4" fontId="1" fillId="0" borderId="27" xfId="0" applyNumberFormat="1" applyFont="1" applyFill="1" applyBorder="1" applyAlignment="1">
      <alignment vertical="center" wrapText="1"/>
    </xf>
    <xf numFmtId="4" fontId="1" fillId="0" borderId="28" xfId="0" applyNumberFormat="1" applyFont="1" applyFill="1" applyBorder="1" applyAlignment="1">
      <alignment vertical="center" wrapText="1"/>
    </xf>
    <xf numFmtId="4" fontId="1" fillId="0" borderId="30" xfId="0" applyNumberFormat="1" applyFont="1" applyFill="1" applyBorder="1" applyAlignment="1">
      <alignment vertical="center" wrapText="1"/>
    </xf>
    <xf numFmtId="4" fontId="1" fillId="0" borderId="32" xfId="0" applyNumberFormat="1" applyFont="1" applyFill="1" applyBorder="1" applyAlignment="1">
      <alignment vertical="center" wrapText="1"/>
    </xf>
    <xf numFmtId="164" fontId="1" fillId="0" borderId="11" xfId="0" applyNumberFormat="1" applyFont="1" applyFill="1" applyBorder="1" applyAlignment="1">
      <alignment vertical="center" wrapText="1"/>
    </xf>
    <xf numFmtId="164" fontId="1" fillId="0" borderId="37" xfId="0" applyNumberFormat="1" applyFont="1" applyFill="1" applyBorder="1" applyAlignment="1">
      <alignment vertical="center" wrapText="1"/>
    </xf>
    <xf numFmtId="164" fontId="1" fillId="0" borderId="23" xfId="0" applyNumberFormat="1" applyFont="1" applyFill="1" applyBorder="1" applyAlignment="1">
      <alignment vertical="center" wrapText="1"/>
    </xf>
    <xf numFmtId="164" fontId="1" fillId="0" borderId="21" xfId="0" applyNumberFormat="1" applyFont="1" applyFill="1" applyBorder="1" applyAlignment="1">
      <alignment vertical="center" wrapText="1"/>
    </xf>
    <xf numFmtId="164" fontId="6" fillId="0" borderId="25" xfId="0" applyNumberFormat="1" applyFont="1" applyFill="1" applyBorder="1" applyAlignment="1">
      <alignment vertical="center" wrapText="1"/>
    </xf>
    <xf numFmtId="164" fontId="6" fillId="0" borderId="23" xfId="0" applyNumberFormat="1" applyFont="1" applyFill="1" applyBorder="1" applyAlignment="1">
      <alignment vertical="center" wrapText="1"/>
    </xf>
    <xf numFmtId="0" fontId="0" fillId="0" borderId="0" xfId="0" applyFill="1" applyBorder="1"/>
    <xf numFmtId="164" fontId="6" fillId="0" borderId="9" xfId="0" applyNumberFormat="1" applyFont="1" applyFill="1" applyBorder="1" applyAlignment="1">
      <alignment vertical="center" wrapText="1"/>
    </xf>
    <xf numFmtId="4" fontId="6" fillId="0" borderId="31" xfId="0" applyNumberFormat="1" applyFont="1" applyFill="1" applyBorder="1" applyAlignment="1">
      <alignment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164" fontId="6" fillId="0" borderId="40" xfId="0" applyNumberFormat="1" applyFont="1" applyFill="1" applyBorder="1" applyAlignment="1">
      <alignment vertical="center" wrapText="1"/>
    </xf>
    <xf numFmtId="4" fontId="6" fillId="0" borderId="30" xfId="0" applyNumberFormat="1" applyFont="1" applyFill="1" applyBorder="1" applyAlignment="1">
      <alignment vertical="center" wrapText="1"/>
    </xf>
    <xf numFmtId="164" fontId="1" fillId="0" borderId="17" xfId="0" applyNumberFormat="1" applyFont="1" applyFill="1" applyBorder="1" applyAlignment="1">
      <alignment vertical="center" wrapText="1"/>
    </xf>
    <xf numFmtId="4" fontId="6" fillId="0" borderId="17" xfId="0" applyNumberFormat="1" applyFont="1" applyFill="1" applyBorder="1" applyAlignment="1">
      <alignment vertical="center" wrapText="1"/>
    </xf>
    <xf numFmtId="164" fontId="12" fillId="0" borderId="30" xfId="0" applyNumberFormat="1" applyFont="1" applyFill="1" applyBorder="1" applyAlignment="1">
      <alignment vertical="center" wrapText="1"/>
    </xf>
    <xf numFmtId="164" fontId="0" fillId="0" borderId="0" xfId="0" applyNumberFormat="1" applyFill="1"/>
    <xf numFmtId="164" fontId="1" fillId="2" borderId="4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4" fontId="0" fillId="0" borderId="0" xfId="0" applyNumberFormat="1" applyFill="1" applyBorder="1"/>
    <xf numFmtId="4" fontId="1" fillId="0" borderId="0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4" fontId="1" fillId="0" borderId="36" xfId="0" applyNumberFormat="1" applyFont="1" applyFill="1" applyBorder="1" applyAlignment="1">
      <alignment vertical="center" wrapText="1"/>
    </xf>
    <xf numFmtId="164" fontId="1" fillId="2" borderId="43" xfId="0" applyNumberFormat="1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tabSelected="1" view="pageBreakPreview" topLeftCell="A187" zoomScale="90" zoomScaleNormal="100" zoomScaleSheetLayoutView="90" workbookViewId="0">
      <selection activeCell="J192" sqref="J192"/>
    </sheetView>
  </sheetViews>
  <sheetFormatPr defaultRowHeight="15" x14ac:dyDescent="0.25"/>
  <cols>
    <col min="1" max="1" width="69.7109375" customWidth="1"/>
    <col min="4" max="4" width="11" customWidth="1"/>
    <col min="5" max="5" width="11.7109375" style="148" customWidth="1"/>
    <col min="6" max="6" width="14.28515625" customWidth="1"/>
    <col min="7" max="7" width="12.28515625" customWidth="1"/>
    <col min="8" max="8" width="11.85546875" customWidth="1"/>
    <col min="9" max="10" width="12.28515625" customWidth="1"/>
    <col min="11" max="11" width="13" customWidth="1"/>
  </cols>
  <sheetData>
    <row r="1" spans="1:11" ht="47.25" customHeight="1" x14ac:dyDescent="0.25">
      <c r="A1" s="8"/>
      <c r="B1" s="9"/>
      <c r="C1" s="10"/>
      <c r="D1" s="10"/>
      <c r="E1" s="10"/>
      <c r="F1" s="8"/>
      <c r="G1" s="238" t="s">
        <v>0</v>
      </c>
      <c r="H1" s="238"/>
      <c r="I1" s="238"/>
      <c r="J1" s="238"/>
      <c r="K1" s="238"/>
    </row>
    <row r="2" spans="1:11" x14ac:dyDescent="0.25">
      <c r="A2" s="1"/>
      <c r="B2" s="9"/>
      <c r="C2" s="11"/>
      <c r="D2" s="11"/>
      <c r="E2" s="11"/>
      <c r="F2" s="1"/>
      <c r="G2" s="12"/>
      <c r="H2" s="12"/>
      <c r="I2" s="12"/>
      <c r="J2" s="12"/>
      <c r="K2" s="12"/>
    </row>
    <row r="3" spans="1:11" x14ac:dyDescent="0.25">
      <c r="A3" s="1"/>
      <c r="B3" s="9"/>
      <c r="C3" s="11"/>
      <c r="D3" s="13"/>
      <c r="E3" s="11"/>
      <c r="F3" s="14"/>
      <c r="G3" s="14" t="s">
        <v>1</v>
      </c>
      <c r="H3" s="14"/>
      <c r="I3" s="14"/>
      <c r="J3" s="14"/>
      <c r="K3" s="1"/>
    </row>
    <row r="4" spans="1:11" x14ac:dyDescent="0.25">
      <c r="A4" s="1" t="s">
        <v>2</v>
      </c>
      <c r="B4" s="9"/>
      <c r="C4" s="11"/>
      <c r="D4" s="13"/>
      <c r="E4" s="11"/>
      <c r="F4" s="14"/>
      <c r="G4" s="14"/>
      <c r="H4" s="14"/>
      <c r="I4" s="14"/>
      <c r="J4" s="14"/>
      <c r="K4" s="1"/>
    </row>
    <row r="5" spans="1:11" x14ac:dyDescent="0.25">
      <c r="A5" s="1" t="s">
        <v>289</v>
      </c>
      <c r="B5" s="9"/>
      <c r="C5" s="11"/>
      <c r="D5" s="13"/>
      <c r="E5" s="11"/>
      <c r="F5" s="14"/>
      <c r="G5" s="14" t="s">
        <v>3</v>
      </c>
      <c r="H5" s="14"/>
      <c r="I5" s="14"/>
      <c r="J5" s="249" t="s">
        <v>295</v>
      </c>
      <c r="K5" s="249"/>
    </row>
    <row r="6" spans="1:11" x14ac:dyDescent="0.25">
      <c r="A6" s="1" t="s">
        <v>9</v>
      </c>
      <c r="B6" s="9"/>
      <c r="C6" s="11"/>
      <c r="D6" s="13"/>
      <c r="E6" s="11"/>
      <c r="F6" s="14"/>
      <c r="G6" s="14"/>
      <c r="H6" s="14"/>
      <c r="I6" s="14"/>
      <c r="J6" s="14"/>
      <c r="K6" s="1"/>
    </row>
    <row r="7" spans="1:11" ht="15.75" thickBot="1" x14ac:dyDescent="0.3">
      <c r="A7" s="1" t="s">
        <v>296</v>
      </c>
      <c r="B7" s="9"/>
      <c r="C7" s="11"/>
      <c r="D7" s="13"/>
      <c r="E7" s="11"/>
      <c r="F7" s="14"/>
      <c r="G7" s="14"/>
      <c r="H7" s="14"/>
      <c r="I7" s="14"/>
      <c r="J7" s="14"/>
      <c r="K7" s="1"/>
    </row>
    <row r="8" spans="1:11" x14ac:dyDescent="0.25">
      <c r="A8" s="1" t="s">
        <v>4</v>
      </c>
      <c r="B8" s="9"/>
      <c r="C8" s="11"/>
      <c r="D8" s="13"/>
      <c r="E8" s="11"/>
      <c r="F8" s="14"/>
      <c r="G8" s="14"/>
      <c r="H8" s="1"/>
      <c r="I8" s="239" t="s">
        <v>5</v>
      </c>
      <c r="J8" s="240"/>
      <c r="K8" s="123"/>
    </row>
    <row r="9" spans="1:11" x14ac:dyDescent="0.25">
      <c r="A9" s="1" t="s">
        <v>2</v>
      </c>
      <c r="B9" s="9"/>
      <c r="C9" s="11"/>
      <c r="D9" s="13"/>
      <c r="E9" s="11"/>
      <c r="F9" s="14"/>
      <c r="G9" s="14"/>
      <c r="H9" s="1"/>
      <c r="I9" s="241" t="s">
        <v>6</v>
      </c>
      <c r="J9" s="242"/>
      <c r="K9" s="15"/>
    </row>
    <row r="10" spans="1:11" x14ac:dyDescent="0.25">
      <c r="A10" s="1" t="s">
        <v>7</v>
      </c>
      <c r="B10" s="9"/>
      <c r="C10" s="11"/>
      <c r="D10" s="13"/>
      <c r="E10" s="11"/>
      <c r="F10" s="14"/>
      <c r="G10" s="14"/>
      <c r="H10" s="1"/>
      <c r="I10" s="241" t="s">
        <v>8</v>
      </c>
      <c r="J10" s="242"/>
      <c r="K10" s="15"/>
    </row>
    <row r="11" spans="1:11" x14ac:dyDescent="0.25">
      <c r="A11" s="1" t="s">
        <v>9</v>
      </c>
      <c r="B11" s="9"/>
      <c r="C11" s="11"/>
      <c r="D11" s="13"/>
      <c r="E11" s="11"/>
      <c r="F11" s="14"/>
      <c r="G11" s="14"/>
      <c r="H11" s="1"/>
      <c r="I11" s="241" t="s">
        <v>10</v>
      </c>
      <c r="J11" s="242"/>
      <c r="K11" s="15" t="s">
        <v>293</v>
      </c>
    </row>
    <row r="12" spans="1:11" ht="15.75" thickBot="1" x14ac:dyDescent="0.3">
      <c r="A12" s="1" t="s">
        <v>297</v>
      </c>
      <c r="B12" s="9"/>
      <c r="C12" s="11"/>
      <c r="D12" s="13"/>
      <c r="E12" s="11"/>
      <c r="F12" s="14"/>
      <c r="G12" s="14"/>
      <c r="H12" s="1"/>
      <c r="I12" s="243" t="s">
        <v>11</v>
      </c>
      <c r="J12" s="244"/>
      <c r="K12" s="16"/>
    </row>
    <row r="13" spans="1:11" x14ac:dyDescent="0.25">
      <c r="A13" s="1" t="s">
        <v>4</v>
      </c>
      <c r="B13" s="9"/>
      <c r="C13" s="11"/>
      <c r="D13" s="13"/>
      <c r="E13" s="11"/>
      <c r="F13" s="14"/>
      <c r="G13" s="14"/>
      <c r="H13" s="14"/>
      <c r="I13" s="14"/>
      <c r="J13" s="14"/>
      <c r="K13" s="1"/>
    </row>
    <row r="14" spans="1:11" ht="15.75" thickBot="1" x14ac:dyDescent="0.3">
      <c r="A14" s="1"/>
      <c r="B14" s="9"/>
      <c r="C14" s="17"/>
      <c r="D14" s="17"/>
      <c r="E14" s="17"/>
      <c r="F14" s="17"/>
      <c r="G14" s="14"/>
      <c r="H14" s="14"/>
      <c r="I14" s="245"/>
      <c r="J14" s="245"/>
      <c r="K14" s="1"/>
    </row>
    <row r="15" spans="1:11" ht="15.75" thickBot="1" x14ac:dyDescent="0.3">
      <c r="A15" s="18" t="s">
        <v>12</v>
      </c>
      <c r="B15" s="246">
        <v>2021</v>
      </c>
      <c r="C15" s="247"/>
      <c r="D15" s="247"/>
      <c r="E15" s="247"/>
      <c r="F15" s="247"/>
      <c r="G15" s="247"/>
      <c r="H15" s="248"/>
      <c r="I15" s="214" t="s">
        <v>13</v>
      </c>
      <c r="J15" s="215"/>
      <c r="K15" s="216"/>
    </row>
    <row r="16" spans="1:11" ht="15.75" thickBot="1" x14ac:dyDescent="0.3">
      <c r="A16" s="19" t="s">
        <v>14</v>
      </c>
      <c r="B16" s="214" t="s">
        <v>224</v>
      </c>
      <c r="C16" s="215"/>
      <c r="D16" s="215"/>
      <c r="E16" s="215"/>
      <c r="F16" s="215"/>
      <c r="G16" s="215"/>
      <c r="H16" s="216"/>
      <c r="I16" s="217" t="s">
        <v>15</v>
      </c>
      <c r="J16" s="218"/>
      <c r="K16" s="20">
        <v>42352786</v>
      </c>
    </row>
    <row r="17" spans="1:11" ht="15.75" thickBot="1" x14ac:dyDescent="0.3">
      <c r="A17" s="19" t="s">
        <v>16</v>
      </c>
      <c r="B17" s="214" t="s">
        <v>225</v>
      </c>
      <c r="C17" s="215"/>
      <c r="D17" s="215"/>
      <c r="E17" s="215"/>
      <c r="F17" s="215"/>
      <c r="G17" s="215"/>
      <c r="H17" s="216"/>
      <c r="I17" s="217" t="s">
        <v>17</v>
      </c>
      <c r="J17" s="218"/>
      <c r="K17" s="20">
        <v>150</v>
      </c>
    </row>
    <row r="18" spans="1:11" ht="15.75" thickBot="1" x14ac:dyDescent="0.3">
      <c r="A18" s="19" t="s">
        <v>18</v>
      </c>
      <c r="B18" s="214" t="s">
        <v>226</v>
      </c>
      <c r="C18" s="215"/>
      <c r="D18" s="215"/>
      <c r="E18" s="215"/>
      <c r="F18" s="215"/>
      <c r="G18" s="215"/>
      <c r="H18" s="216"/>
      <c r="I18" s="217" t="s">
        <v>19</v>
      </c>
      <c r="J18" s="218"/>
      <c r="K18" s="20">
        <v>2610100000</v>
      </c>
    </row>
    <row r="19" spans="1:11" ht="15.75" thickBot="1" x14ac:dyDescent="0.3">
      <c r="A19" s="19" t="s">
        <v>20</v>
      </c>
      <c r="B19" s="214"/>
      <c r="C19" s="215"/>
      <c r="D19" s="215"/>
      <c r="E19" s="215"/>
      <c r="F19" s="215"/>
      <c r="G19" s="215"/>
      <c r="H19" s="216"/>
      <c r="I19" s="217" t="s">
        <v>21</v>
      </c>
      <c r="J19" s="218"/>
      <c r="K19" s="20"/>
    </row>
    <row r="20" spans="1:11" ht="15.75" thickBot="1" x14ac:dyDescent="0.3">
      <c r="A20" s="19" t="s">
        <v>22</v>
      </c>
      <c r="B20" s="214" t="s">
        <v>227</v>
      </c>
      <c r="C20" s="215"/>
      <c r="D20" s="215"/>
      <c r="E20" s="215"/>
      <c r="F20" s="215"/>
      <c r="G20" s="215"/>
      <c r="H20" s="216"/>
      <c r="I20" s="217" t="s">
        <v>23</v>
      </c>
      <c r="J20" s="218"/>
      <c r="K20" s="20"/>
    </row>
    <row r="21" spans="1:11" ht="15.75" thickBot="1" x14ac:dyDescent="0.3">
      <c r="A21" s="19" t="s">
        <v>24</v>
      </c>
      <c r="B21" s="214" t="s">
        <v>228</v>
      </c>
      <c r="C21" s="215"/>
      <c r="D21" s="215"/>
      <c r="E21" s="215"/>
      <c r="F21" s="215"/>
      <c r="G21" s="215"/>
      <c r="H21" s="216"/>
      <c r="I21" s="217" t="s">
        <v>25</v>
      </c>
      <c r="J21" s="218"/>
      <c r="K21" s="20" t="s">
        <v>232</v>
      </c>
    </row>
    <row r="22" spans="1:11" ht="15.75" thickBot="1" x14ac:dyDescent="0.3">
      <c r="A22" s="19" t="s">
        <v>26</v>
      </c>
      <c r="B22" s="221" t="s">
        <v>27</v>
      </c>
      <c r="C22" s="222"/>
      <c r="D22" s="222"/>
      <c r="E22" s="222"/>
      <c r="F22" s="222"/>
      <c r="G22" s="222"/>
      <c r="H22" s="223"/>
      <c r="I22" s="21"/>
      <c r="J22" s="22"/>
      <c r="K22" s="20"/>
    </row>
    <row r="23" spans="1:11" ht="15.75" thickBot="1" x14ac:dyDescent="0.3">
      <c r="A23" s="19" t="s">
        <v>28</v>
      </c>
      <c r="B23" s="214" t="s">
        <v>229</v>
      </c>
      <c r="C23" s="215"/>
      <c r="D23" s="215"/>
      <c r="E23" s="215"/>
      <c r="F23" s="215"/>
      <c r="G23" s="215"/>
      <c r="H23" s="216"/>
      <c r="I23" s="21"/>
      <c r="J23" s="22"/>
      <c r="K23" s="20"/>
    </row>
    <row r="24" spans="1:11" ht="24" customHeight="1" thickBot="1" x14ac:dyDescent="0.3">
      <c r="A24" s="149" t="s">
        <v>219</v>
      </c>
      <c r="B24" s="221">
        <v>1276.5</v>
      </c>
      <c r="C24" s="222"/>
      <c r="D24" s="222"/>
      <c r="E24" s="222"/>
      <c r="F24" s="222"/>
      <c r="G24" s="222"/>
      <c r="H24" s="223"/>
      <c r="I24" s="217" t="s">
        <v>29</v>
      </c>
      <c r="J24" s="218"/>
      <c r="K24" s="20"/>
    </row>
    <row r="25" spans="1:11" ht="24" customHeight="1" thickBot="1" x14ac:dyDescent="0.3">
      <c r="A25" s="19" t="s">
        <v>30</v>
      </c>
      <c r="B25" s="221" t="s">
        <v>230</v>
      </c>
      <c r="C25" s="222"/>
      <c r="D25" s="222"/>
      <c r="E25" s="222"/>
      <c r="F25" s="222"/>
      <c r="G25" s="222"/>
      <c r="H25" s="223"/>
      <c r="I25" s="217" t="s">
        <v>31</v>
      </c>
      <c r="J25" s="218"/>
      <c r="K25" s="20"/>
    </row>
    <row r="26" spans="1:11" ht="15.75" thickBot="1" x14ac:dyDescent="0.3">
      <c r="A26" s="19" t="s">
        <v>32</v>
      </c>
      <c r="B26" s="214" t="s">
        <v>231</v>
      </c>
      <c r="C26" s="215"/>
      <c r="D26" s="215"/>
      <c r="E26" s="215"/>
      <c r="F26" s="215"/>
      <c r="G26" s="215"/>
      <c r="H26" s="216"/>
      <c r="I26" s="23"/>
      <c r="J26" s="23"/>
      <c r="K26" s="23"/>
    </row>
    <row r="27" spans="1:11" ht="15.75" thickBot="1" x14ac:dyDescent="0.3">
      <c r="A27" s="19" t="s">
        <v>33</v>
      </c>
      <c r="B27" s="214" t="s">
        <v>223</v>
      </c>
      <c r="C27" s="215"/>
      <c r="D27" s="215"/>
      <c r="E27" s="215"/>
      <c r="F27" s="215"/>
      <c r="G27" s="215"/>
      <c r="H27" s="216"/>
      <c r="I27" s="1"/>
      <c r="J27" s="1"/>
      <c r="K27" s="1"/>
    </row>
    <row r="28" spans="1:11" ht="4.5" customHeight="1" x14ac:dyDescent="0.25">
      <c r="A28" s="24"/>
      <c r="B28" s="25"/>
      <c r="C28" s="11"/>
      <c r="D28" s="11"/>
      <c r="E28" s="11"/>
      <c r="F28" s="1"/>
      <c r="G28" s="1"/>
      <c r="H28" s="1"/>
      <c r="I28" s="1"/>
      <c r="J28" s="1"/>
      <c r="K28" s="1"/>
    </row>
    <row r="29" spans="1:11" ht="60.75" customHeight="1" x14ac:dyDescent="0.25">
      <c r="A29" s="230" t="s">
        <v>294</v>
      </c>
      <c r="B29" s="230"/>
      <c r="C29" s="230"/>
      <c r="D29" s="230"/>
      <c r="E29" s="230"/>
      <c r="F29" s="230"/>
      <c r="G29" s="230"/>
      <c r="H29" s="230"/>
      <c r="I29" s="230"/>
      <c r="J29" s="230"/>
      <c r="K29" s="1"/>
    </row>
    <row r="30" spans="1:11" ht="15.75" thickBot="1" x14ac:dyDescent="0.3">
      <c r="A30" s="26"/>
      <c r="B30" s="27"/>
      <c r="C30" s="26"/>
      <c r="D30" s="26"/>
      <c r="E30" s="26"/>
      <c r="F30" s="26"/>
      <c r="G30" s="26"/>
      <c r="H30" s="26"/>
      <c r="I30" s="26"/>
      <c r="J30" s="28" t="s">
        <v>34</v>
      </c>
      <c r="K30" s="1"/>
    </row>
    <row r="31" spans="1:11" ht="15.75" customHeight="1" thickBot="1" x14ac:dyDescent="0.3">
      <c r="A31" s="231" t="s">
        <v>35</v>
      </c>
      <c r="B31" s="233" t="s">
        <v>118</v>
      </c>
      <c r="C31" s="219" t="s">
        <v>36</v>
      </c>
      <c r="D31" s="225" t="s">
        <v>290</v>
      </c>
      <c r="E31" s="219" t="s">
        <v>291</v>
      </c>
      <c r="F31" s="225" t="s">
        <v>292</v>
      </c>
      <c r="G31" s="227" t="s">
        <v>37</v>
      </c>
      <c r="H31" s="228"/>
      <c r="I31" s="228"/>
      <c r="J31" s="229"/>
      <c r="K31" s="219" t="s">
        <v>38</v>
      </c>
    </row>
    <row r="32" spans="1:11" ht="48" customHeight="1" thickBot="1" x14ac:dyDescent="0.3">
      <c r="A32" s="232"/>
      <c r="B32" s="234"/>
      <c r="C32" s="220"/>
      <c r="D32" s="226"/>
      <c r="E32" s="220"/>
      <c r="F32" s="226"/>
      <c r="G32" s="29" t="s">
        <v>39</v>
      </c>
      <c r="H32" s="30" t="s">
        <v>40</v>
      </c>
      <c r="I32" s="31" t="s">
        <v>41</v>
      </c>
      <c r="J32" s="30" t="s">
        <v>42</v>
      </c>
      <c r="K32" s="220"/>
    </row>
    <row r="33" spans="1:12" ht="15.75" thickBot="1" x14ac:dyDescent="0.3">
      <c r="A33" s="2">
        <v>1</v>
      </c>
      <c r="B33" s="6"/>
      <c r="C33" s="3">
        <v>2</v>
      </c>
      <c r="D33" s="3">
        <v>3</v>
      </c>
      <c r="E33" s="3"/>
      <c r="F33" s="3">
        <v>5</v>
      </c>
      <c r="G33" s="4">
        <v>6</v>
      </c>
      <c r="H33" s="5">
        <v>7</v>
      </c>
      <c r="I33" s="5">
        <v>8</v>
      </c>
      <c r="J33" s="3">
        <v>9</v>
      </c>
      <c r="K33" s="3">
        <v>10</v>
      </c>
    </row>
    <row r="34" spans="1:12" ht="15.75" thickBot="1" x14ac:dyDescent="0.3">
      <c r="A34" s="32" t="s">
        <v>43</v>
      </c>
      <c r="B34" s="33">
        <v>1</v>
      </c>
      <c r="C34" s="34">
        <v>1000</v>
      </c>
      <c r="D34" s="35"/>
      <c r="E34" s="35"/>
      <c r="F34" s="36"/>
      <c r="G34" s="37"/>
      <c r="H34" s="36"/>
      <c r="I34" s="36"/>
      <c r="J34" s="36"/>
      <c r="K34" s="36"/>
    </row>
    <row r="35" spans="1:12" ht="15.75" thickBot="1" x14ac:dyDescent="0.3">
      <c r="A35" s="38" t="s">
        <v>233</v>
      </c>
      <c r="B35" s="39">
        <f>B34+1</f>
        <v>2</v>
      </c>
      <c r="C35" s="40">
        <v>1010</v>
      </c>
      <c r="D35" s="42">
        <f>D36+D37+D38+D42+D43</f>
        <v>62860</v>
      </c>
      <c r="E35" s="129">
        <f>SUM(E36:E37,E38,E42,E43)</f>
        <v>211679.2</v>
      </c>
      <c r="F35" s="189">
        <f>SUM(G35:J35)</f>
        <v>231705.2</v>
      </c>
      <c r="G35" s="129">
        <f>SUM(G36,G37:G38,G42:G43)</f>
        <v>61995.700000000004</v>
      </c>
      <c r="H35" s="129">
        <f t="shared" ref="H35:J35" si="0">SUM(H36,H37:H38,H42:H43)</f>
        <v>48229.3</v>
      </c>
      <c r="I35" s="129">
        <f t="shared" si="0"/>
        <v>52972.200000000004</v>
      </c>
      <c r="J35" s="129">
        <f t="shared" si="0"/>
        <v>68508</v>
      </c>
      <c r="K35" s="43"/>
      <c r="L35" s="122"/>
    </row>
    <row r="36" spans="1:12" x14ac:dyDescent="0.25">
      <c r="A36" s="47" t="s">
        <v>220</v>
      </c>
      <c r="B36" s="44">
        <f t="shared" ref="B36:B99" si="1">B35+1</f>
        <v>3</v>
      </c>
      <c r="C36" s="45">
        <v>1020</v>
      </c>
      <c r="D36" s="60">
        <v>46495</v>
      </c>
      <c r="E36" s="130">
        <v>11816</v>
      </c>
      <c r="F36" s="136">
        <f>SUM(G36:J36)</f>
        <v>161.30000000000001</v>
      </c>
      <c r="G36" s="150">
        <v>0</v>
      </c>
      <c r="H36" s="150">
        <v>29.8</v>
      </c>
      <c r="I36" s="150">
        <v>35.799999999999997</v>
      </c>
      <c r="J36" s="150">
        <v>95.7</v>
      </c>
      <c r="K36" s="46"/>
    </row>
    <row r="37" spans="1:12" x14ac:dyDescent="0.25">
      <c r="A37" s="47" t="s">
        <v>92</v>
      </c>
      <c r="B37" s="48">
        <f t="shared" si="1"/>
        <v>4</v>
      </c>
      <c r="C37" s="45">
        <v>1030</v>
      </c>
      <c r="D37" s="60"/>
      <c r="E37" s="130">
        <v>167359.79999999999</v>
      </c>
      <c r="F37" s="136">
        <f t="shared" ref="F37:F114" si="2">G37+H37+I37+J37</f>
        <v>194194.90000000002</v>
      </c>
      <c r="G37" s="150">
        <v>50811.1</v>
      </c>
      <c r="H37" s="150">
        <v>40850.1</v>
      </c>
      <c r="I37" s="150">
        <v>45789.9</v>
      </c>
      <c r="J37" s="185">
        <v>56743.8</v>
      </c>
      <c r="K37" s="7"/>
    </row>
    <row r="38" spans="1:12" x14ac:dyDescent="0.25">
      <c r="A38" s="47" t="s">
        <v>133</v>
      </c>
      <c r="B38" s="48">
        <f t="shared" si="1"/>
        <v>5</v>
      </c>
      <c r="C38" s="45">
        <v>1040</v>
      </c>
      <c r="D38" s="60">
        <v>16365</v>
      </c>
      <c r="E38" s="130">
        <f>SUM(E39:E41)</f>
        <v>23187.1</v>
      </c>
      <c r="F38" s="136">
        <f>SUM(F39:F41)</f>
        <v>19139.8</v>
      </c>
      <c r="G38" s="150">
        <f>SUM(G39:G41)</f>
        <v>6002.3</v>
      </c>
      <c r="H38" s="150">
        <f t="shared" ref="H38:J38" si="3">SUM(H39:H41)</f>
        <v>2047.8000000000002</v>
      </c>
      <c r="I38" s="150">
        <f t="shared" si="3"/>
        <v>2991.7</v>
      </c>
      <c r="J38" s="150">
        <f t="shared" si="3"/>
        <v>8098</v>
      </c>
      <c r="K38" s="46"/>
    </row>
    <row r="39" spans="1:12" x14ac:dyDescent="0.25">
      <c r="A39" s="49" t="s">
        <v>134</v>
      </c>
      <c r="B39" s="48">
        <f t="shared" si="1"/>
        <v>6</v>
      </c>
      <c r="C39" s="50" t="s">
        <v>135</v>
      </c>
      <c r="D39" s="60"/>
      <c r="E39" s="130">
        <v>8846.4</v>
      </c>
      <c r="F39" s="136">
        <f t="shared" si="2"/>
        <v>15099</v>
      </c>
      <c r="G39" s="150">
        <v>5504.1</v>
      </c>
      <c r="H39" s="150">
        <v>1230.9000000000001</v>
      </c>
      <c r="I39" s="150">
        <v>925.7</v>
      </c>
      <c r="J39" s="150">
        <v>7438.3</v>
      </c>
      <c r="K39" s="46"/>
    </row>
    <row r="40" spans="1:12" x14ac:dyDescent="0.25">
      <c r="A40" s="49" t="s">
        <v>136</v>
      </c>
      <c r="B40" s="48">
        <f t="shared" si="1"/>
        <v>7</v>
      </c>
      <c r="C40" s="50" t="s">
        <v>137</v>
      </c>
      <c r="D40" s="60"/>
      <c r="E40" s="130">
        <v>1239.5999999999999</v>
      </c>
      <c r="F40" s="136">
        <f t="shared" si="2"/>
        <v>33</v>
      </c>
      <c r="G40" s="150">
        <f>G125</f>
        <v>0</v>
      </c>
      <c r="H40" s="150">
        <f t="shared" ref="H40:J40" si="4">H125</f>
        <v>0</v>
      </c>
      <c r="I40" s="150">
        <f t="shared" si="4"/>
        <v>33</v>
      </c>
      <c r="J40" s="150">
        <f t="shared" si="4"/>
        <v>0</v>
      </c>
      <c r="K40" s="46"/>
    </row>
    <row r="41" spans="1:12" x14ac:dyDescent="0.25">
      <c r="A41" s="49" t="s">
        <v>138</v>
      </c>
      <c r="B41" s="126">
        <f t="shared" si="1"/>
        <v>8</v>
      </c>
      <c r="C41" s="193" t="s">
        <v>139</v>
      </c>
      <c r="D41" s="178"/>
      <c r="E41" s="177">
        <v>13101.1</v>
      </c>
      <c r="F41" s="200">
        <f>G41+H41+I41+J41</f>
        <v>4007.8</v>
      </c>
      <c r="G41" s="177">
        <v>498.2</v>
      </c>
      <c r="H41" s="177">
        <v>816.9</v>
      </c>
      <c r="I41" s="177">
        <v>2033</v>
      </c>
      <c r="J41" s="177">
        <v>659.7</v>
      </c>
      <c r="K41" s="178"/>
    </row>
    <row r="42" spans="1:12" x14ac:dyDescent="0.25">
      <c r="A42" s="51" t="s">
        <v>140</v>
      </c>
      <c r="B42" s="48">
        <f t="shared" si="1"/>
        <v>9</v>
      </c>
      <c r="C42" s="45">
        <v>1050</v>
      </c>
      <c r="D42" s="53"/>
      <c r="E42" s="116">
        <v>7624.1</v>
      </c>
      <c r="F42" s="136">
        <f t="shared" si="2"/>
        <v>9554.6999999999989</v>
      </c>
      <c r="G42" s="151">
        <v>3382</v>
      </c>
      <c r="H42" s="151">
        <v>2862</v>
      </c>
      <c r="I42" s="151">
        <v>2015.3</v>
      </c>
      <c r="J42" s="151">
        <v>1295.4000000000001</v>
      </c>
      <c r="K42" s="52"/>
    </row>
    <row r="43" spans="1:12" x14ac:dyDescent="0.25">
      <c r="A43" s="51" t="s">
        <v>89</v>
      </c>
      <c r="B43" s="48">
        <f t="shared" si="1"/>
        <v>10</v>
      </c>
      <c r="C43" s="45">
        <v>1060</v>
      </c>
      <c r="D43" s="53">
        <f>D45+D46+D47+D44</f>
        <v>0</v>
      </c>
      <c r="E43" s="116">
        <f>SUM(E44:E50)</f>
        <v>1692.1999999999998</v>
      </c>
      <c r="F43" s="136">
        <f t="shared" si="2"/>
        <v>8654.5</v>
      </c>
      <c r="G43" s="116">
        <v>1800.3</v>
      </c>
      <c r="H43" s="116">
        <v>2439.6</v>
      </c>
      <c r="I43" s="116">
        <v>2139.5</v>
      </c>
      <c r="J43" s="116">
        <v>2275.1</v>
      </c>
      <c r="K43" s="52"/>
    </row>
    <row r="44" spans="1:12" x14ac:dyDescent="0.25">
      <c r="A44" s="49" t="s">
        <v>44</v>
      </c>
      <c r="B44" s="48">
        <f t="shared" si="1"/>
        <v>11</v>
      </c>
      <c r="C44" s="50" t="s">
        <v>109</v>
      </c>
      <c r="D44" s="53"/>
      <c r="E44" s="116"/>
      <c r="F44" s="136">
        <f t="shared" si="2"/>
        <v>118.3</v>
      </c>
      <c r="G44" s="151">
        <v>10.5</v>
      </c>
      <c r="H44" s="151">
        <v>42.9</v>
      </c>
      <c r="I44" s="151">
        <v>19.2</v>
      </c>
      <c r="J44" s="151">
        <v>45.7</v>
      </c>
      <c r="K44" s="52"/>
    </row>
    <row r="45" spans="1:12" x14ac:dyDescent="0.25">
      <c r="A45" s="49" t="s">
        <v>45</v>
      </c>
      <c r="B45" s="48">
        <f t="shared" si="1"/>
        <v>12</v>
      </c>
      <c r="C45" s="50" t="s">
        <v>141</v>
      </c>
      <c r="D45" s="53"/>
      <c r="E45" s="116">
        <v>0.6</v>
      </c>
      <c r="F45" s="136">
        <f t="shared" si="2"/>
        <v>0</v>
      </c>
      <c r="G45" s="151"/>
      <c r="H45" s="151"/>
      <c r="I45" s="151"/>
      <c r="J45" s="151"/>
      <c r="K45" s="52"/>
    </row>
    <row r="46" spans="1:12" x14ac:dyDescent="0.25">
      <c r="A46" s="49" t="s">
        <v>234</v>
      </c>
      <c r="B46" s="48">
        <f t="shared" si="1"/>
        <v>13</v>
      </c>
      <c r="C46" s="50" t="s">
        <v>142</v>
      </c>
      <c r="D46" s="53"/>
      <c r="E46" s="116"/>
      <c r="F46" s="136">
        <f t="shared" si="2"/>
        <v>5613.1</v>
      </c>
      <c r="G46" s="151">
        <v>1287.2</v>
      </c>
      <c r="H46" s="151">
        <v>1620.4</v>
      </c>
      <c r="I46" s="151">
        <v>1265</v>
      </c>
      <c r="J46" s="151">
        <v>1440.5</v>
      </c>
      <c r="K46" s="7"/>
    </row>
    <row r="47" spans="1:12" x14ac:dyDescent="0.25">
      <c r="A47" s="54" t="s">
        <v>93</v>
      </c>
      <c r="B47" s="48">
        <f t="shared" si="1"/>
        <v>14</v>
      </c>
      <c r="C47" s="50" t="s">
        <v>143</v>
      </c>
      <c r="D47" s="53"/>
      <c r="E47" s="116">
        <v>1608.5</v>
      </c>
      <c r="F47" s="136">
        <f t="shared" si="2"/>
        <v>2906.6000000000004</v>
      </c>
      <c r="G47" s="151">
        <v>498.9</v>
      </c>
      <c r="H47" s="151">
        <v>770.2</v>
      </c>
      <c r="I47" s="151">
        <v>849.7</v>
      </c>
      <c r="J47" s="151">
        <v>787.8</v>
      </c>
      <c r="K47" s="7"/>
    </row>
    <row r="48" spans="1:12" x14ac:dyDescent="0.25">
      <c r="A48" s="55" t="s">
        <v>144</v>
      </c>
      <c r="B48" s="48">
        <f t="shared" si="1"/>
        <v>15</v>
      </c>
      <c r="C48" s="56" t="s">
        <v>145</v>
      </c>
      <c r="D48" s="75"/>
      <c r="E48" s="131">
        <v>83.1</v>
      </c>
      <c r="F48" s="136">
        <f t="shared" si="2"/>
        <v>16.5</v>
      </c>
      <c r="G48" s="152">
        <v>3.7</v>
      </c>
      <c r="H48" s="152">
        <v>6.1</v>
      </c>
      <c r="I48" s="152">
        <v>5.6</v>
      </c>
      <c r="J48" s="152">
        <v>1.1000000000000001</v>
      </c>
      <c r="K48" s="7"/>
    </row>
    <row r="49" spans="1:11" ht="38.25" x14ac:dyDescent="0.25">
      <c r="A49" s="71" t="s">
        <v>235</v>
      </c>
      <c r="B49" s="48">
        <f t="shared" si="1"/>
        <v>16</v>
      </c>
      <c r="C49" s="58" t="s">
        <v>146</v>
      </c>
      <c r="D49" s="53"/>
      <c r="E49" s="116"/>
      <c r="F49" s="136">
        <f t="shared" si="2"/>
        <v>0</v>
      </c>
      <c r="G49" s="151"/>
      <c r="H49" s="151"/>
      <c r="I49" s="151"/>
      <c r="J49" s="151"/>
      <c r="K49" s="52"/>
    </row>
    <row r="50" spans="1:11" ht="27" x14ac:dyDescent="0.25">
      <c r="A50" s="49" t="s">
        <v>147</v>
      </c>
      <c r="B50" s="59">
        <f t="shared" si="1"/>
        <v>17</v>
      </c>
      <c r="C50" s="50" t="s">
        <v>148</v>
      </c>
      <c r="D50" s="53"/>
      <c r="E50" s="116"/>
      <c r="F50" s="136">
        <f t="shared" si="2"/>
        <v>0</v>
      </c>
      <c r="G50" s="151"/>
      <c r="H50" s="151"/>
      <c r="I50" s="151"/>
      <c r="J50" s="151"/>
      <c r="K50" s="52"/>
    </row>
    <row r="51" spans="1:11" x14ac:dyDescent="0.25">
      <c r="A51" s="51" t="s">
        <v>236</v>
      </c>
      <c r="B51" s="48">
        <v>18</v>
      </c>
      <c r="C51" s="45">
        <v>1070</v>
      </c>
      <c r="D51" s="60"/>
      <c r="E51" s="130"/>
      <c r="F51" s="136">
        <v>83456.100000000006</v>
      </c>
      <c r="G51" s="60"/>
      <c r="H51" s="60"/>
      <c r="I51" s="60"/>
      <c r="J51" s="60"/>
      <c r="K51" s="46"/>
    </row>
    <row r="52" spans="1:11" ht="15.75" thickBot="1" x14ac:dyDescent="0.3">
      <c r="A52" s="47" t="s">
        <v>237</v>
      </c>
      <c r="B52" s="61">
        <v>19</v>
      </c>
      <c r="C52" s="98">
        <v>1080</v>
      </c>
      <c r="D52" s="62"/>
      <c r="E52" s="132"/>
      <c r="F52" s="191">
        <v>539</v>
      </c>
      <c r="G52" s="62"/>
      <c r="H52" s="62"/>
      <c r="I52" s="62"/>
      <c r="J52" s="62"/>
      <c r="K52" s="63"/>
    </row>
    <row r="53" spans="1:11" ht="15.75" thickBot="1" x14ac:dyDescent="0.3">
      <c r="A53" s="64" t="s">
        <v>107</v>
      </c>
      <c r="B53" s="65">
        <v>20</v>
      </c>
      <c r="C53" s="34">
        <v>1100</v>
      </c>
      <c r="D53" s="36">
        <f>D54+D69+D107+D96</f>
        <v>16365</v>
      </c>
      <c r="E53" s="36">
        <f>E54+E69+E107+E96</f>
        <v>191446.00000000003</v>
      </c>
      <c r="F53" s="66">
        <f t="shared" si="2"/>
        <v>178915.30000000002</v>
      </c>
      <c r="G53" s="36">
        <f>G54+G69+G107+G96</f>
        <v>46251.400000000009</v>
      </c>
      <c r="H53" s="36">
        <f>H54+H69+H107+H96</f>
        <v>44148.30000000001</v>
      </c>
      <c r="I53" s="36">
        <f>I54+I69+I107+I96</f>
        <v>43840.100000000006</v>
      </c>
      <c r="J53" s="36">
        <f>J54+J69+J107+J96</f>
        <v>44675.5</v>
      </c>
      <c r="K53" s="37"/>
    </row>
    <row r="54" spans="1:11" ht="15.75" thickBot="1" x14ac:dyDescent="0.3">
      <c r="A54" s="125" t="s">
        <v>220</v>
      </c>
      <c r="B54" s="65">
        <f t="shared" si="1"/>
        <v>21</v>
      </c>
      <c r="C54" s="34">
        <v>1110</v>
      </c>
      <c r="D54" s="36"/>
      <c r="E54" s="72">
        <f t="shared" ref="E54:J54" si="5">SUM(E55:E64)</f>
        <v>11816</v>
      </c>
      <c r="F54" s="66">
        <f t="shared" si="5"/>
        <v>161.29999999999998</v>
      </c>
      <c r="G54" s="37">
        <f t="shared" si="5"/>
        <v>0</v>
      </c>
      <c r="H54" s="36">
        <f t="shared" si="5"/>
        <v>29.8</v>
      </c>
      <c r="I54" s="36">
        <f t="shared" si="5"/>
        <v>35.799999999999997</v>
      </c>
      <c r="J54" s="36">
        <f t="shared" si="5"/>
        <v>95.700000000000017</v>
      </c>
      <c r="K54" s="36"/>
    </row>
    <row r="55" spans="1:11" x14ac:dyDescent="0.25">
      <c r="A55" s="47" t="s">
        <v>90</v>
      </c>
      <c r="B55" s="44">
        <f t="shared" si="1"/>
        <v>22</v>
      </c>
      <c r="C55" s="45" t="s">
        <v>110</v>
      </c>
      <c r="D55" s="60">
        <v>36539</v>
      </c>
      <c r="E55" s="133">
        <v>9500.1</v>
      </c>
      <c r="F55" s="121">
        <f t="shared" si="2"/>
        <v>136</v>
      </c>
      <c r="G55" s="130">
        <v>0</v>
      </c>
      <c r="H55" s="130">
        <v>29.8</v>
      </c>
      <c r="I55" s="130">
        <v>35.799999999999997</v>
      </c>
      <c r="J55" s="130">
        <v>70.400000000000006</v>
      </c>
      <c r="K55" s="60"/>
    </row>
    <row r="56" spans="1:11" x14ac:dyDescent="0.25">
      <c r="A56" s="51" t="s">
        <v>91</v>
      </c>
      <c r="B56" s="48">
        <f t="shared" si="1"/>
        <v>23</v>
      </c>
      <c r="C56" s="45" t="s">
        <v>111</v>
      </c>
      <c r="D56" s="53">
        <v>7841</v>
      </c>
      <c r="E56" s="134">
        <v>2204.1999999999998</v>
      </c>
      <c r="F56" s="115">
        <f>SUM(G56:J56)</f>
        <v>8.1999999999999993</v>
      </c>
      <c r="G56" s="116"/>
      <c r="H56" s="116"/>
      <c r="I56" s="116"/>
      <c r="J56" s="130">
        <v>8.1999999999999993</v>
      </c>
      <c r="K56" s="53"/>
    </row>
    <row r="57" spans="1:11" x14ac:dyDescent="0.25">
      <c r="A57" s="51" t="s">
        <v>149</v>
      </c>
      <c r="B57" s="48">
        <f t="shared" si="1"/>
        <v>24</v>
      </c>
      <c r="C57" s="45" t="s">
        <v>153</v>
      </c>
      <c r="D57" s="53">
        <v>218</v>
      </c>
      <c r="E57" s="134"/>
      <c r="F57" s="115">
        <f t="shared" si="2"/>
        <v>0</v>
      </c>
      <c r="G57" s="116"/>
      <c r="H57" s="116"/>
      <c r="I57" s="116"/>
      <c r="J57" s="130"/>
      <c r="K57" s="53"/>
    </row>
    <row r="58" spans="1:11" x14ac:dyDescent="0.25">
      <c r="A58" s="51" t="s">
        <v>46</v>
      </c>
      <c r="B58" s="48">
        <f t="shared" si="1"/>
        <v>25</v>
      </c>
      <c r="C58" s="45" t="s">
        <v>154</v>
      </c>
      <c r="D58" s="53">
        <v>1075</v>
      </c>
      <c r="E58" s="134">
        <v>75.7</v>
      </c>
      <c r="F58" s="115">
        <f t="shared" si="2"/>
        <v>0</v>
      </c>
      <c r="G58" s="116"/>
      <c r="H58" s="116"/>
      <c r="I58" s="116"/>
      <c r="J58" s="130"/>
      <c r="K58" s="53"/>
    </row>
    <row r="59" spans="1:11" x14ac:dyDescent="0.25">
      <c r="A59" s="51" t="s">
        <v>47</v>
      </c>
      <c r="B59" s="48">
        <f t="shared" si="1"/>
        <v>26</v>
      </c>
      <c r="C59" s="45" t="s">
        <v>155</v>
      </c>
      <c r="D59" s="107"/>
      <c r="E59" s="135"/>
      <c r="F59" s="115">
        <f t="shared" si="2"/>
        <v>0</v>
      </c>
      <c r="G59" s="116"/>
      <c r="H59" s="116"/>
      <c r="I59" s="116"/>
      <c r="J59" s="130"/>
      <c r="K59" s="53"/>
    </row>
    <row r="60" spans="1:11" x14ac:dyDescent="0.25">
      <c r="A60" s="51" t="s">
        <v>150</v>
      </c>
      <c r="B60" s="48">
        <f t="shared" si="1"/>
        <v>27</v>
      </c>
      <c r="C60" s="45" t="s">
        <v>156</v>
      </c>
      <c r="D60" s="107">
        <v>380</v>
      </c>
      <c r="E60" s="135"/>
      <c r="F60" s="115">
        <f t="shared" si="2"/>
        <v>0</v>
      </c>
      <c r="G60" s="116"/>
      <c r="H60" s="116"/>
      <c r="I60" s="116"/>
      <c r="J60" s="130"/>
      <c r="K60" s="53"/>
    </row>
    <row r="61" spans="1:11" x14ac:dyDescent="0.25">
      <c r="A61" s="51" t="s">
        <v>101</v>
      </c>
      <c r="B61" s="48">
        <f t="shared" si="1"/>
        <v>28</v>
      </c>
      <c r="C61" s="45" t="s">
        <v>157</v>
      </c>
      <c r="D61" s="107">
        <v>8</v>
      </c>
      <c r="E61" s="134"/>
      <c r="F61" s="115">
        <f t="shared" si="2"/>
        <v>0</v>
      </c>
      <c r="G61" s="116"/>
      <c r="H61" s="116"/>
      <c r="I61" s="116"/>
      <c r="J61" s="130"/>
      <c r="K61" s="53"/>
    </row>
    <row r="62" spans="1:11" x14ac:dyDescent="0.25">
      <c r="A62" s="51" t="s">
        <v>102</v>
      </c>
      <c r="B62" s="48">
        <f t="shared" si="1"/>
        <v>29</v>
      </c>
      <c r="C62" s="45" t="s">
        <v>158</v>
      </c>
      <c r="D62" s="107">
        <v>261</v>
      </c>
      <c r="E62" s="134">
        <v>36</v>
      </c>
      <c r="F62" s="115">
        <f t="shared" si="2"/>
        <v>0</v>
      </c>
      <c r="G62" s="116"/>
      <c r="H62" s="116"/>
      <c r="I62" s="116"/>
      <c r="J62" s="130"/>
      <c r="K62" s="53"/>
    </row>
    <row r="63" spans="1:11" x14ac:dyDescent="0.25">
      <c r="A63" s="51" t="s">
        <v>48</v>
      </c>
      <c r="B63" s="48">
        <f t="shared" si="1"/>
        <v>30</v>
      </c>
      <c r="C63" s="45" t="s">
        <v>159</v>
      </c>
      <c r="D63" s="107">
        <v>168</v>
      </c>
      <c r="E63" s="134"/>
      <c r="F63" s="115">
        <f t="shared" si="2"/>
        <v>0</v>
      </c>
      <c r="G63" s="116"/>
      <c r="H63" s="116"/>
      <c r="I63" s="116"/>
      <c r="J63" s="130"/>
      <c r="K63" s="53"/>
    </row>
    <row r="64" spans="1:11" x14ac:dyDescent="0.25">
      <c r="A64" s="51" t="s">
        <v>151</v>
      </c>
      <c r="B64" s="48">
        <f t="shared" si="1"/>
        <v>31</v>
      </c>
      <c r="C64" s="45" t="s">
        <v>160</v>
      </c>
      <c r="D64" s="107">
        <v>6</v>
      </c>
      <c r="E64" s="134"/>
      <c r="F64" s="115">
        <f t="shared" si="2"/>
        <v>17.100000000000001</v>
      </c>
      <c r="G64" s="116"/>
      <c r="H64" s="116"/>
      <c r="I64" s="116"/>
      <c r="J64" s="130">
        <v>17.100000000000001</v>
      </c>
      <c r="K64" s="53"/>
    </row>
    <row r="65" spans="1:12" x14ac:dyDescent="0.25">
      <c r="A65" s="51" t="s">
        <v>238</v>
      </c>
      <c r="B65" s="48">
        <v>32</v>
      </c>
      <c r="C65" s="45" t="s">
        <v>239</v>
      </c>
      <c r="D65" s="107"/>
      <c r="E65" s="134"/>
      <c r="F65" s="115"/>
      <c r="G65" s="116"/>
      <c r="H65" s="116"/>
      <c r="I65" s="116"/>
      <c r="J65" s="130"/>
      <c r="K65" s="53"/>
    </row>
    <row r="66" spans="1:12" x14ac:dyDescent="0.25">
      <c r="A66" s="76" t="s">
        <v>103</v>
      </c>
      <c r="B66" s="48">
        <v>33</v>
      </c>
      <c r="C66" s="69" t="s">
        <v>240</v>
      </c>
      <c r="D66" s="108"/>
      <c r="E66" s="130"/>
      <c r="F66" s="153">
        <f t="shared" ref="F66:F68" si="6">G66+H66+I66+J66</f>
        <v>0</v>
      </c>
      <c r="G66" s="150"/>
      <c r="H66" s="130"/>
      <c r="I66" s="130"/>
      <c r="J66" s="130"/>
      <c r="K66" s="60"/>
    </row>
    <row r="67" spans="1:12" x14ac:dyDescent="0.25">
      <c r="A67" s="71" t="s">
        <v>104</v>
      </c>
      <c r="B67" s="48">
        <v>34</v>
      </c>
      <c r="C67" s="70" t="s">
        <v>241</v>
      </c>
      <c r="D67" s="107"/>
      <c r="E67" s="116"/>
      <c r="F67" s="115">
        <f t="shared" si="6"/>
        <v>0</v>
      </c>
      <c r="G67" s="151"/>
      <c r="H67" s="116"/>
      <c r="I67" s="116"/>
      <c r="J67" s="130"/>
      <c r="K67" s="53"/>
    </row>
    <row r="68" spans="1:12" ht="15.75" thickBot="1" x14ac:dyDescent="0.3">
      <c r="A68" s="71" t="s">
        <v>105</v>
      </c>
      <c r="B68" s="61">
        <v>35</v>
      </c>
      <c r="C68" s="70" t="s">
        <v>242</v>
      </c>
      <c r="D68" s="107"/>
      <c r="E68" s="116"/>
      <c r="F68" s="115">
        <f t="shared" si="6"/>
        <v>0</v>
      </c>
      <c r="G68" s="151"/>
      <c r="H68" s="116"/>
      <c r="I68" s="116"/>
      <c r="J68" s="130"/>
      <c r="K68" s="53"/>
    </row>
    <row r="69" spans="1:12" ht="15.75" thickBot="1" x14ac:dyDescent="0.3">
      <c r="A69" s="64" t="s">
        <v>243</v>
      </c>
      <c r="B69" s="65">
        <v>36</v>
      </c>
      <c r="C69" s="34">
        <v>1120</v>
      </c>
      <c r="D69" s="36"/>
      <c r="E69" s="72">
        <f>SUM(E70:E72,E78:E80,E91:E95)</f>
        <v>143793.70000000001</v>
      </c>
      <c r="F69" s="66">
        <f t="shared" si="2"/>
        <v>145358.1</v>
      </c>
      <c r="G69" s="37">
        <f>SUM(G70:G72,G78:G80,G91:G95)</f>
        <v>36104.800000000003</v>
      </c>
      <c r="H69" s="36">
        <f>SUM(H70:H72,H78:H80,H91:H95)</f>
        <v>38327.9</v>
      </c>
      <c r="I69" s="36">
        <f>SUM(I70:I72,I78:I80,I91:I95)</f>
        <v>37673.5</v>
      </c>
      <c r="J69" s="36">
        <f>SUM(J70:J71,J72,J78:J80,J91:J95)</f>
        <v>33251.9</v>
      </c>
      <c r="K69" s="36"/>
    </row>
    <row r="70" spans="1:12" x14ac:dyDescent="0.25">
      <c r="A70" s="47" t="s">
        <v>90</v>
      </c>
      <c r="B70" s="44">
        <f t="shared" si="1"/>
        <v>37</v>
      </c>
      <c r="C70" s="45" t="s">
        <v>244</v>
      </c>
      <c r="D70" s="60"/>
      <c r="E70" s="133">
        <v>95378.8</v>
      </c>
      <c r="F70" s="121">
        <f t="shared" si="2"/>
        <v>114824.8</v>
      </c>
      <c r="G70" s="130">
        <v>29046.7</v>
      </c>
      <c r="H70" s="130">
        <v>30309.1</v>
      </c>
      <c r="I70" s="130">
        <v>29096.3</v>
      </c>
      <c r="J70" s="130">
        <v>26372.7</v>
      </c>
      <c r="K70" s="60"/>
      <c r="L70" s="122"/>
    </row>
    <row r="71" spans="1:12" x14ac:dyDescent="0.25">
      <c r="A71" s="51" t="s">
        <v>91</v>
      </c>
      <c r="B71" s="48">
        <f t="shared" si="1"/>
        <v>38</v>
      </c>
      <c r="C71" s="45" t="s">
        <v>245</v>
      </c>
      <c r="D71" s="53"/>
      <c r="E71" s="134">
        <v>19964.7</v>
      </c>
      <c r="F71" s="115">
        <f t="shared" si="2"/>
        <v>24902.100000000002</v>
      </c>
      <c r="G71" s="130">
        <v>6414.3</v>
      </c>
      <c r="H71" s="130">
        <v>6695.9</v>
      </c>
      <c r="I71" s="130">
        <v>6031.7</v>
      </c>
      <c r="J71" s="130">
        <v>5760.2</v>
      </c>
      <c r="K71" s="53"/>
    </row>
    <row r="72" spans="1:12" x14ac:dyDescent="0.25">
      <c r="A72" s="51" t="s">
        <v>149</v>
      </c>
      <c r="B72" s="48">
        <f t="shared" si="1"/>
        <v>39</v>
      </c>
      <c r="C72" s="45" t="s">
        <v>246</v>
      </c>
      <c r="D72" s="53"/>
      <c r="E72" s="134">
        <f>SUM(E73:E77)</f>
        <v>3930.3999999999996</v>
      </c>
      <c r="F72" s="115">
        <f t="shared" si="2"/>
        <v>2236.1999999999998</v>
      </c>
      <c r="G72" s="130">
        <f>SUM(G73:G77)</f>
        <v>147.4</v>
      </c>
      <c r="H72" s="130">
        <f t="shared" ref="H72:J72" si="7">SUM(H73:H77)</f>
        <v>348.9</v>
      </c>
      <c r="I72" s="130">
        <f t="shared" si="7"/>
        <v>1603.9</v>
      </c>
      <c r="J72" s="130">
        <f t="shared" si="7"/>
        <v>136</v>
      </c>
      <c r="K72" s="53"/>
    </row>
    <row r="73" spans="1:12" x14ac:dyDescent="0.25">
      <c r="A73" s="71" t="s">
        <v>119</v>
      </c>
      <c r="B73" s="48">
        <f t="shared" si="1"/>
        <v>40</v>
      </c>
      <c r="C73" s="69" t="s">
        <v>247</v>
      </c>
      <c r="D73" s="53"/>
      <c r="E73" s="134">
        <v>2660.5</v>
      </c>
      <c r="F73" s="204">
        <f t="shared" si="2"/>
        <v>1766</v>
      </c>
      <c r="G73" s="130">
        <v>25.9</v>
      </c>
      <c r="H73" s="130">
        <v>344.9</v>
      </c>
      <c r="I73" s="130">
        <v>1395.2</v>
      </c>
      <c r="J73" s="130">
        <v>0</v>
      </c>
      <c r="K73" s="53"/>
    </row>
    <row r="74" spans="1:12" x14ac:dyDescent="0.25">
      <c r="A74" s="71" t="s">
        <v>99</v>
      </c>
      <c r="B74" s="48">
        <f t="shared" si="1"/>
        <v>41</v>
      </c>
      <c r="C74" s="69" t="s">
        <v>248</v>
      </c>
      <c r="D74" s="53"/>
      <c r="E74" s="134">
        <v>44.2</v>
      </c>
      <c r="F74" s="204">
        <f t="shared" si="2"/>
        <v>196.9</v>
      </c>
      <c r="G74" s="130">
        <v>72</v>
      </c>
      <c r="H74" s="130">
        <v>3.4</v>
      </c>
      <c r="I74" s="130">
        <v>116</v>
      </c>
      <c r="J74" s="130">
        <v>5.5</v>
      </c>
      <c r="K74" s="53"/>
    </row>
    <row r="75" spans="1:12" x14ac:dyDescent="0.25">
      <c r="A75" s="71" t="s">
        <v>94</v>
      </c>
      <c r="B75" s="48">
        <f t="shared" si="1"/>
        <v>42</v>
      </c>
      <c r="C75" s="69" t="s">
        <v>249</v>
      </c>
      <c r="D75" s="53"/>
      <c r="E75" s="134">
        <v>0</v>
      </c>
      <c r="F75" s="204">
        <f t="shared" si="2"/>
        <v>0.7</v>
      </c>
      <c r="G75" s="130">
        <v>0.7</v>
      </c>
      <c r="H75" s="130">
        <v>0</v>
      </c>
      <c r="I75" s="130">
        <v>0</v>
      </c>
      <c r="J75" s="130">
        <v>0</v>
      </c>
      <c r="K75" s="53"/>
    </row>
    <row r="76" spans="1:12" x14ac:dyDescent="0.25">
      <c r="A76" s="71" t="s">
        <v>116</v>
      </c>
      <c r="B76" s="48">
        <f t="shared" si="1"/>
        <v>43</v>
      </c>
      <c r="C76" s="69" t="s">
        <v>250</v>
      </c>
      <c r="D76" s="53"/>
      <c r="E76" s="134">
        <v>0</v>
      </c>
      <c r="F76" s="204">
        <f t="shared" si="2"/>
        <v>258.2</v>
      </c>
      <c r="G76" s="130">
        <v>34.4</v>
      </c>
      <c r="H76" s="130">
        <v>0.6</v>
      </c>
      <c r="I76" s="130">
        <v>92.7</v>
      </c>
      <c r="J76" s="130">
        <v>130.5</v>
      </c>
      <c r="K76" s="53"/>
    </row>
    <row r="77" spans="1:12" x14ac:dyDescent="0.25">
      <c r="A77" s="71" t="s">
        <v>117</v>
      </c>
      <c r="B77" s="48">
        <f t="shared" si="1"/>
        <v>44</v>
      </c>
      <c r="C77" s="69" t="s">
        <v>251</v>
      </c>
      <c r="D77" s="53"/>
      <c r="E77" s="134">
        <v>1225.7</v>
      </c>
      <c r="F77" s="204">
        <f t="shared" si="2"/>
        <v>14.4</v>
      </c>
      <c r="G77" s="130">
        <v>14.4</v>
      </c>
      <c r="H77" s="130">
        <v>0</v>
      </c>
      <c r="I77" s="130">
        <v>0</v>
      </c>
      <c r="J77" s="130">
        <v>0</v>
      </c>
      <c r="K77" s="53"/>
    </row>
    <row r="78" spans="1:12" x14ac:dyDescent="0.25">
      <c r="A78" s="51" t="s">
        <v>46</v>
      </c>
      <c r="B78" s="48">
        <f t="shared" si="1"/>
        <v>45</v>
      </c>
      <c r="C78" s="45" t="s">
        <v>252</v>
      </c>
      <c r="D78" s="53"/>
      <c r="E78" s="134">
        <v>1144.5999999999999</v>
      </c>
      <c r="F78" s="115">
        <f t="shared" si="2"/>
        <v>743.8</v>
      </c>
      <c r="G78" s="130">
        <v>201.8</v>
      </c>
      <c r="H78" s="130">
        <v>0</v>
      </c>
      <c r="I78" s="130">
        <v>1.5</v>
      </c>
      <c r="J78" s="130">
        <v>540.5</v>
      </c>
      <c r="K78" s="53"/>
    </row>
    <row r="79" spans="1:12" x14ac:dyDescent="0.25">
      <c r="A79" s="51" t="s">
        <v>47</v>
      </c>
      <c r="B79" s="48">
        <f t="shared" si="1"/>
        <v>46</v>
      </c>
      <c r="C79" s="45" t="s">
        <v>253</v>
      </c>
      <c r="D79" s="107"/>
      <c r="E79" s="135"/>
      <c r="F79" s="115">
        <f t="shared" si="2"/>
        <v>0</v>
      </c>
      <c r="G79" s="130">
        <v>0</v>
      </c>
      <c r="H79" s="130">
        <v>0</v>
      </c>
      <c r="I79" s="130">
        <v>0</v>
      </c>
      <c r="J79" s="130">
        <v>0</v>
      </c>
      <c r="K79" s="53"/>
    </row>
    <row r="80" spans="1:12" x14ac:dyDescent="0.25">
      <c r="A80" s="51" t="s">
        <v>150</v>
      </c>
      <c r="B80" s="48">
        <f t="shared" si="1"/>
        <v>47</v>
      </c>
      <c r="C80" s="45" t="s">
        <v>254</v>
      </c>
      <c r="D80" s="107"/>
      <c r="E80" s="135">
        <f>SUM(E81:E90)</f>
        <v>284.3</v>
      </c>
      <c r="F80" s="115">
        <f t="shared" si="2"/>
        <v>1291.2</v>
      </c>
      <c r="G80" s="130">
        <v>79.599999999999994</v>
      </c>
      <c r="H80" s="130">
        <v>69</v>
      </c>
      <c r="I80" s="130">
        <v>940.1</v>
      </c>
      <c r="J80" s="130">
        <v>202.5</v>
      </c>
      <c r="K80" s="53"/>
    </row>
    <row r="81" spans="1:11" x14ac:dyDescent="0.25">
      <c r="A81" s="71" t="s">
        <v>120</v>
      </c>
      <c r="B81" s="48">
        <f t="shared" si="1"/>
        <v>48</v>
      </c>
      <c r="C81" s="69" t="s">
        <v>255</v>
      </c>
      <c r="D81" s="107"/>
      <c r="E81" s="135">
        <v>0</v>
      </c>
      <c r="F81" s="115">
        <f t="shared" si="2"/>
        <v>0</v>
      </c>
      <c r="G81" s="130">
        <v>0</v>
      </c>
      <c r="H81" s="130">
        <v>0</v>
      </c>
      <c r="I81" s="130">
        <v>0</v>
      </c>
      <c r="J81" s="130">
        <v>0</v>
      </c>
      <c r="K81" s="53"/>
    </row>
    <row r="82" spans="1:11" x14ac:dyDescent="0.25">
      <c r="A82" s="71" t="s">
        <v>122</v>
      </c>
      <c r="B82" s="48">
        <f t="shared" si="1"/>
        <v>49</v>
      </c>
      <c r="C82" s="69" t="s">
        <v>256</v>
      </c>
      <c r="D82" s="107"/>
      <c r="E82" s="135">
        <v>0</v>
      </c>
      <c r="F82" s="115">
        <f t="shared" si="2"/>
        <v>19.100000000000001</v>
      </c>
      <c r="G82" s="130">
        <v>19.100000000000001</v>
      </c>
      <c r="H82" s="130">
        <v>0</v>
      </c>
      <c r="I82" s="130">
        <v>0</v>
      </c>
      <c r="J82" s="130">
        <v>0</v>
      </c>
      <c r="K82" s="53"/>
    </row>
    <row r="83" spans="1:11" x14ac:dyDescent="0.25">
      <c r="A83" s="71" t="s">
        <v>121</v>
      </c>
      <c r="B83" s="48">
        <f t="shared" si="1"/>
        <v>50</v>
      </c>
      <c r="C83" s="69" t="s">
        <v>257</v>
      </c>
      <c r="D83" s="107"/>
      <c r="E83" s="135">
        <v>0</v>
      </c>
      <c r="F83" s="115">
        <f t="shared" si="2"/>
        <v>199.5</v>
      </c>
      <c r="G83" s="130">
        <v>60.5</v>
      </c>
      <c r="H83" s="130">
        <v>27.4</v>
      </c>
      <c r="I83" s="130">
        <v>84.1</v>
      </c>
      <c r="J83" s="130">
        <v>27.5</v>
      </c>
      <c r="K83" s="53"/>
    </row>
    <row r="84" spans="1:11" x14ac:dyDescent="0.25">
      <c r="A84" s="71" t="s">
        <v>95</v>
      </c>
      <c r="B84" s="48">
        <f t="shared" si="1"/>
        <v>51</v>
      </c>
      <c r="C84" s="69" t="s">
        <v>258</v>
      </c>
      <c r="D84" s="107"/>
      <c r="E84" s="135">
        <v>0</v>
      </c>
      <c r="F84" s="115">
        <f t="shared" si="2"/>
        <v>0</v>
      </c>
      <c r="G84" s="130">
        <v>0</v>
      </c>
      <c r="H84" s="130">
        <v>0</v>
      </c>
      <c r="I84" s="130">
        <v>0</v>
      </c>
      <c r="J84" s="130">
        <v>0</v>
      </c>
      <c r="K84" s="53"/>
    </row>
    <row r="85" spans="1:11" x14ac:dyDescent="0.25">
      <c r="A85" s="71" t="s">
        <v>96</v>
      </c>
      <c r="B85" s="48">
        <f t="shared" si="1"/>
        <v>52</v>
      </c>
      <c r="C85" s="69" t="s">
        <v>259</v>
      </c>
      <c r="D85" s="107"/>
      <c r="E85" s="135">
        <v>0</v>
      </c>
      <c r="F85" s="115">
        <f t="shared" si="2"/>
        <v>0</v>
      </c>
      <c r="G85" s="130">
        <v>0</v>
      </c>
      <c r="H85" s="130">
        <v>0</v>
      </c>
      <c r="I85" s="130">
        <v>0</v>
      </c>
      <c r="J85" s="130">
        <v>0</v>
      </c>
      <c r="K85" s="53"/>
    </row>
    <row r="86" spans="1:11" x14ac:dyDescent="0.25">
      <c r="A86" s="71" t="s">
        <v>108</v>
      </c>
      <c r="B86" s="126">
        <f t="shared" si="1"/>
        <v>53</v>
      </c>
      <c r="C86" s="127" t="s">
        <v>260</v>
      </c>
      <c r="D86" s="107"/>
      <c r="E86" s="144">
        <v>209.93</v>
      </c>
      <c r="F86" s="115">
        <f t="shared" si="2"/>
        <v>206.9</v>
      </c>
      <c r="G86" s="130">
        <v>0</v>
      </c>
      <c r="H86" s="130">
        <v>0</v>
      </c>
      <c r="I86" s="130">
        <v>31.9</v>
      </c>
      <c r="J86" s="130">
        <v>175</v>
      </c>
      <c r="K86" s="53"/>
    </row>
    <row r="87" spans="1:11" x14ac:dyDescent="0.25">
      <c r="A87" s="71" t="s">
        <v>97</v>
      </c>
      <c r="B87" s="48">
        <f t="shared" si="1"/>
        <v>54</v>
      </c>
      <c r="C87" s="69" t="s">
        <v>261</v>
      </c>
      <c r="D87" s="107"/>
      <c r="E87" s="144">
        <v>0</v>
      </c>
      <c r="F87" s="115">
        <f t="shared" si="2"/>
        <v>30.7</v>
      </c>
      <c r="G87" s="130">
        <v>0</v>
      </c>
      <c r="H87" s="130">
        <v>29.8</v>
      </c>
      <c r="I87" s="130">
        <v>0.9</v>
      </c>
      <c r="J87" s="130">
        <v>0</v>
      </c>
      <c r="K87" s="53"/>
    </row>
    <row r="88" spans="1:11" x14ac:dyDescent="0.25">
      <c r="A88" s="71" t="s">
        <v>98</v>
      </c>
      <c r="B88" s="48">
        <f t="shared" si="1"/>
        <v>55</v>
      </c>
      <c r="C88" s="69" t="s">
        <v>262</v>
      </c>
      <c r="D88" s="107"/>
      <c r="E88" s="144">
        <v>0</v>
      </c>
      <c r="F88" s="115">
        <f t="shared" si="2"/>
        <v>0</v>
      </c>
      <c r="G88" s="130">
        <v>0</v>
      </c>
      <c r="H88" s="130">
        <v>0</v>
      </c>
      <c r="I88" s="130">
        <v>0</v>
      </c>
      <c r="J88" s="130">
        <v>0</v>
      </c>
      <c r="K88" s="53"/>
    </row>
    <row r="89" spans="1:11" x14ac:dyDescent="0.25">
      <c r="A89" s="71" t="s">
        <v>100</v>
      </c>
      <c r="B89" s="48">
        <f t="shared" si="1"/>
        <v>56</v>
      </c>
      <c r="C89" s="69" t="s">
        <v>263</v>
      </c>
      <c r="D89" s="107"/>
      <c r="E89" s="144">
        <v>74</v>
      </c>
      <c r="F89" s="115">
        <f t="shared" si="2"/>
        <v>0</v>
      </c>
      <c r="G89" s="130">
        <v>0</v>
      </c>
      <c r="H89" s="130">
        <v>0</v>
      </c>
      <c r="I89" s="130">
        <v>0</v>
      </c>
      <c r="J89" s="130">
        <v>0</v>
      </c>
      <c r="K89" s="53"/>
    </row>
    <row r="90" spans="1:11" x14ac:dyDescent="0.25">
      <c r="A90" s="71" t="s">
        <v>117</v>
      </c>
      <c r="B90" s="48">
        <f t="shared" si="1"/>
        <v>57</v>
      </c>
      <c r="C90" s="69" t="s">
        <v>264</v>
      </c>
      <c r="D90" s="107"/>
      <c r="E90" s="144">
        <v>0.37</v>
      </c>
      <c r="F90" s="115">
        <f t="shared" si="2"/>
        <v>320.7</v>
      </c>
      <c r="G90" s="130">
        <v>0</v>
      </c>
      <c r="H90" s="130">
        <v>11.8</v>
      </c>
      <c r="I90" s="130">
        <v>308.89999999999998</v>
      </c>
      <c r="J90" s="130">
        <v>0</v>
      </c>
      <c r="K90" s="53"/>
    </row>
    <row r="91" spans="1:11" x14ac:dyDescent="0.25">
      <c r="A91" s="51" t="s">
        <v>101</v>
      </c>
      <c r="B91" s="48">
        <f t="shared" si="1"/>
        <v>58</v>
      </c>
      <c r="C91" s="45" t="s">
        <v>265</v>
      </c>
      <c r="D91" s="107"/>
      <c r="E91" s="192">
        <v>0</v>
      </c>
      <c r="F91" s="115">
        <f t="shared" si="2"/>
        <v>0</v>
      </c>
      <c r="G91" s="130">
        <v>0</v>
      </c>
      <c r="H91" s="130">
        <v>0</v>
      </c>
      <c r="I91" s="130">
        <v>0</v>
      </c>
      <c r="J91" s="130">
        <v>0</v>
      </c>
      <c r="K91" s="53"/>
    </row>
    <row r="92" spans="1:11" x14ac:dyDescent="0.25">
      <c r="A92" s="51" t="s">
        <v>102</v>
      </c>
      <c r="B92" s="48">
        <f t="shared" si="1"/>
        <v>59</v>
      </c>
      <c r="C92" s="45" t="s">
        <v>266</v>
      </c>
      <c r="D92" s="107"/>
      <c r="E92" s="192"/>
      <c r="F92" s="115">
        <f t="shared" si="2"/>
        <v>0</v>
      </c>
      <c r="G92" s="130">
        <v>0</v>
      </c>
      <c r="H92" s="130">
        <v>0</v>
      </c>
      <c r="I92" s="130">
        <v>0</v>
      </c>
      <c r="J92" s="130">
        <v>0</v>
      </c>
      <c r="K92" s="53"/>
    </row>
    <row r="93" spans="1:11" x14ac:dyDescent="0.25">
      <c r="A93" s="51" t="s">
        <v>48</v>
      </c>
      <c r="B93" s="48">
        <f t="shared" si="1"/>
        <v>60</v>
      </c>
      <c r="C93" s="45" t="s">
        <v>267</v>
      </c>
      <c r="D93" s="107"/>
      <c r="E93" s="192"/>
      <c r="F93" s="115">
        <f t="shared" si="2"/>
        <v>0</v>
      </c>
      <c r="G93" s="130">
        <v>0</v>
      </c>
      <c r="H93" s="130">
        <v>0</v>
      </c>
      <c r="I93" s="130">
        <v>0</v>
      </c>
      <c r="J93" s="130">
        <v>0</v>
      </c>
      <c r="K93" s="53"/>
    </row>
    <row r="94" spans="1:11" x14ac:dyDescent="0.25">
      <c r="A94" s="51" t="s">
        <v>151</v>
      </c>
      <c r="B94" s="48">
        <f t="shared" si="1"/>
        <v>61</v>
      </c>
      <c r="C94" s="45" t="s">
        <v>268</v>
      </c>
      <c r="D94" s="107"/>
      <c r="E94" s="134">
        <v>0</v>
      </c>
      <c r="F94" s="115">
        <f t="shared" si="2"/>
        <v>0</v>
      </c>
      <c r="G94" s="130">
        <v>0</v>
      </c>
      <c r="H94" s="130">
        <v>0</v>
      </c>
      <c r="I94" s="130">
        <v>0</v>
      </c>
      <c r="J94" s="130">
        <v>0</v>
      </c>
      <c r="K94" s="53"/>
    </row>
    <row r="95" spans="1:11" ht="15.75" thickBot="1" x14ac:dyDescent="0.3">
      <c r="A95" s="51" t="s">
        <v>152</v>
      </c>
      <c r="B95" s="48">
        <f t="shared" si="1"/>
        <v>62</v>
      </c>
      <c r="C95" s="45" t="s">
        <v>269</v>
      </c>
      <c r="D95" s="107"/>
      <c r="E95" s="134">
        <v>23090.9</v>
      </c>
      <c r="F95" s="115">
        <f>G95+H95+I95+J95</f>
        <v>1360</v>
      </c>
      <c r="G95" s="130">
        <v>215</v>
      </c>
      <c r="H95" s="130">
        <v>905</v>
      </c>
      <c r="I95" s="130">
        <v>0</v>
      </c>
      <c r="J95" s="130">
        <v>240</v>
      </c>
      <c r="K95" s="53"/>
    </row>
    <row r="96" spans="1:11" ht="15.75" thickBot="1" x14ac:dyDescent="0.3">
      <c r="A96" s="64" t="s">
        <v>106</v>
      </c>
      <c r="B96" s="65">
        <f>B95+1</f>
        <v>63</v>
      </c>
      <c r="C96" s="34">
        <v>1130</v>
      </c>
      <c r="D96" s="36"/>
      <c r="E96" s="72">
        <f>SUM(E97:E106)</f>
        <v>5025.0999999999995</v>
      </c>
      <c r="F96" s="66">
        <f t="shared" si="2"/>
        <v>4701.3999999999996</v>
      </c>
      <c r="G96" s="37">
        <f>SUM(G97:G106)</f>
        <v>762.30000000000007</v>
      </c>
      <c r="H96" s="36">
        <f>SUM(H97:H106)</f>
        <v>880.8</v>
      </c>
      <c r="I96" s="36">
        <f>SUM(I97:I106)</f>
        <v>1123.8</v>
      </c>
      <c r="J96" s="36">
        <f>SUM(J97:J106)</f>
        <v>1934.5000000000002</v>
      </c>
      <c r="K96" s="36"/>
    </row>
    <row r="97" spans="1:11" x14ac:dyDescent="0.25">
      <c r="A97" s="47" t="s">
        <v>90</v>
      </c>
      <c r="B97" s="44">
        <f t="shared" si="1"/>
        <v>64</v>
      </c>
      <c r="C97" s="45" t="s">
        <v>163</v>
      </c>
      <c r="D97" s="60"/>
      <c r="E97" s="133">
        <v>1095.0999999999999</v>
      </c>
      <c r="F97" s="121">
        <f t="shared" si="2"/>
        <v>304.40000000000003</v>
      </c>
      <c r="G97" s="130">
        <v>22.7</v>
      </c>
      <c r="H97" s="130">
        <v>40.5</v>
      </c>
      <c r="I97" s="130">
        <v>223.4</v>
      </c>
      <c r="J97" s="130">
        <v>17.8</v>
      </c>
      <c r="K97" s="60"/>
    </row>
    <row r="98" spans="1:11" x14ac:dyDescent="0.25">
      <c r="A98" s="51" t="s">
        <v>91</v>
      </c>
      <c r="B98" s="48">
        <f t="shared" si="1"/>
        <v>65</v>
      </c>
      <c r="C98" s="45" t="s">
        <v>164</v>
      </c>
      <c r="D98" s="53"/>
      <c r="E98" s="134">
        <v>448.3</v>
      </c>
      <c r="F98" s="115">
        <f t="shared" si="2"/>
        <v>93.199999999999989</v>
      </c>
      <c r="G98" s="130">
        <v>16.600000000000001</v>
      </c>
      <c r="H98" s="130">
        <v>15.5</v>
      </c>
      <c r="I98" s="130">
        <v>47</v>
      </c>
      <c r="J98" s="130">
        <v>14.1</v>
      </c>
      <c r="K98" s="53"/>
    </row>
    <row r="99" spans="1:11" x14ac:dyDescent="0.25">
      <c r="A99" s="51" t="s">
        <v>149</v>
      </c>
      <c r="B99" s="48">
        <f t="shared" si="1"/>
        <v>66</v>
      </c>
      <c r="C99" s="45" t="s">
        <v>165</v>
      </c>
      <c r="D99" s="53"/>
      <c r="E99" s="134">
        <v>806.5</v>
      </c>
      <c r="F99" s="115">
        <f t="shared" si="2"/>
        <v>1681.5</v>
      </c>
      <c r="G99" s="130">
        <v>249.2</v>
      </c>
      <c r="H99" s="130">
        <v>231.4</v>
      </c>
      <c r="I99" s="130">
        <v>196.1</v>
      </c>
      <c r="J99" s="130">
        <v>1004.8</v>
      </c>
      <c r="K99" s="53"/>
    </row>
    <row r="100" spans="1:11" x14ac:dyDescent="0.25">
      <c r="A100" s="51" t="s">
        <v>46</v>
      </c>
      <c r="B100" s="48">
        <f t="shared" ref="B100:B106" si="8">B99+1</f>
        <v>67</v>
      </c>
      <c r="C100" s="45" t="s">
        <v>166</v>
      </c>
      <c r="D100" s="53"/>
      <c r="E100" s="134">
        <v>752.2</v>
      </c>
      <c r="F100" s="115">
        <f t="shared" si="2"/>
        <v>209.6</v>
      </c>
      <c r="G100" s="130">
        <v>50.3</v>
      </c>
      <c r="H100" s="130">
        <v>0</v>
      </c>
      <c r="I100" s="130">
        <v>25.1</v>
      </c>
      <c r="J100" s="130">
        <v>134.19999999999999</v>
      </c>
      <c r="K100" s="53"/>
    </row>
    <row r="101" spans="1:11" x14ac:dyDescent="0.25">
      <c r="A101" s="51" t="s">
        <v>47</v>
      </c>
      <c r="B101" s="48">
        <f t="shared" si="8"/>
        <v>68</v>
      </c>
      <c r="C101" s="45" t="s">
        <v>167</v>
      </c>
      <c r="D101" s="107"/>
      <c r="E101" s="135"/>
      <c r="F101" s="115">
        <f t="shared" si="2"/>
        <v>0</v>
      </c>
      <c r="G101" s="130">
        <v>0</v>
      </c>
      <c r="H101" s="130">
        <v>0</v>
      </c>
      <c r="I101" s="130">
        <v>0</v>
      </c>
      <c r="J101" s="130">
        <v>0</v>
      </c>
      <c r="K101" s="53"/>
    </row>
    <row r="102" spans="1:11" x14ac:dyDescent="0.25">
      <c r="A102" s="51" t="s">
        <v>150</v>
      </c>
      <c r="B102" s="48">
        <f t="shared" si="8"/>
        <v>69</v>
      </c>
      <c r="C102" s="45" t="s">
        <v>168</v>
      </c>
      <c r="D102" s="107"/>
      <c r="E102" s="135">
        <v>1604</v>
      </c>
      <c r="F102" s="115">
        <f t="shared" si="2"/>
        <v>1832.8</v>
      </c>
      <c r="G102" s="130">
        <v>350.6</v>
      </c>
      <c r="H102" s="130">
        <v>493.9</v>
      </c>
      <c r="I102" s="130">
        <v>520.6</v>
      </c>
      <c r="J102" s="130">
        <v>467.7</v>
      </c>
      <c r="K102" s="53"/>
    </row>
    <row r="103" spans="1:11" x14ac:dyDescent="0.25">
      <c r="A103" s="51" t="s">
        <v>101</v>
      </c>
      <c r="B103" s="48">
        <f t="shared" si="8"/>
        <v>70</v>
      </c>
      <c r="C103" s="45" t="s">
        <v>169</v>
      </c>
      <c r="D103" s="107"/>
      <c r="E103" s="134"/>
      <c r="F103" s="115">
        <f t="shared" si="2"/>
        <v>0</v>
      </c>
      <c r="G103" s="130">
        <v>0</v>
      </c>
      <c r="H103" s="130">
        <v>0</v>
      </c>
      <c r="I103" s="130">
        <v>0</v>
      </c>
      <c r="J103" s="130">
        <v>0</v>
      </c>
      <c r="K103" s="53"/>
    </row>
    <row r="104" spans="1:11" x14ac:dyDescent="0.25">
      <c r="A104" s="51" t="s">
        <v>102</v>
      </c>
      <c r="B104" s="48">
        <f t="shared" si="8"/>
        <v>71</v>
      </c>
      <c r="C104" s="45" t="s">
        <v>170</v>
      </c>
      <c r="D104" s="107"/>
      <c r="E104" s="134">
        <v>160.19999999999999</v>
      </c>
      <c r="F104" s="115">
        <f t="shared" si="2"/>
        <v>254.5</v>
      </c>
      <c r="G104" s="130">
        <v>56.1</v>
      </c>
      <c r="H104" s="130">
        <v>82.5</v>
      </c>
      <c r="I104" s="130">
        <v>68.5</v>
      </c>
      <c r="J104" s="130">
        <v>47.4</v>
      </c>
      <c r="K104" s="53"/>
    </row>
    <row r="105" spans="1:11" x14ac:dyDescent="0.25">
      <c r="A105" s="51" t="s">
        <v>48</v>
      </c>
      <c r="B105" s="48">
        <f t="shared" si="8"/>
        <v>72</v>
      </c>
      <c r="C105" s="45" t="s">
        <v>171</v>
      </c>
      <c r="D105" s="107"/>
      <c r="E105" s="134"/>
      <c r="F105" s="115">
        <f t="shared" si="2"/>
        <v>0</v>
      </c>
      <c r="G105" s="130">
        <v>0</v>
      </c>
      <c r="H105" s="130">
        <v>0</v>
      </c>
      <c r="I105" s="130">
        <v>0</v>
      </c>
      <c r="J105" s="130">
        <v>0</v>
      </c>
      <c r="K105" s="53"/>
    </row>
    <row r="106" spans="1:11" ht="15.75" thickBot="1" x14ac:dyDescent="0.3">
      <c r="A106" s="51" t="s">
        <v>151</v>
      </c>
      <c r="B106" s="61">
        <f t="shared" si="8"/>
        <v>73</v>
      </c>
      <c r="C106" s="45" t="s">
        <v>172</v>
      </c>
      <c r="D106" s="107"/>
      <c r="E106" s="134">
        <v>158.80000000000001</v>
      </c>
      <c r="F106" s="115">
        <f t="shared" si="2"/>
        <v>325.39999999999998</v>
      </c>
      <c r="G106" s="130">
        <v>16.8</v>
      </c>
      <c r="H106" s="130">
        <v>17</v>
      </c>
      <c r="I106" s="130">
        <v>43.1</v>
      </c>
      <c r="J106" s="130">
        <v>248.5</v>
      </c>
      <c r="K106" s="53"/>
    </row>
    <row r="107" spans="1:11" ht="15.75" thickBot="1" x14ac:dyDescent="0.3">
      <c r="A107" s="64" t="s">
        <v>161</v>
      </c>
      <c r="B107" s="65">
        <f>B106+1</f>
        <v>74</v>
      </c>
      <c r="C107" s="34">
        <v>1140</v>
      </c>
      <c r="D107" s="72">
        <f>D108+D119+D125</f>
        <v>16365</v>
      </c>
      <c r="E107" s="72">
        <f>SUM(E108,E119,E125)</f>
        <v>30811.199999999997</v>
      </c>
      <c r="F107" s="66">
        <f t="shared" si="2"/>
        <v>28694.5</v>
      </c>
      <c r="G107" s="72">
        <f t="shared" ref="G107:J107" si="9">G108+G119+G125</f>
        <v>9384.2999999999993</v>
      </c>
      <c r="H107" s="72">
        <f t="shared" si="9"/>
        <v>4909.8</v>
      </c>
      <c r="I107" s="72">
        <f t="shared" si="9"/>
        <v>5007</v>
      </c>
      <c r="J107" s="72">
        <f t="shared" si="9"/>
        <v>9393.4000000000015</v>
      </c>
      <c r="K107" s="72"/>
    </row>
    <row r="108" spans="1:11" ht="15.75" thickBot="1" x14ac:dyDescent="0.3">
      <c r="A108" s="64" t="s">
        <v>162</v>
      </c>
      <c r="B108" s="65">
        <f>B107+1</f>
        <v>75</v>
      </c>
      <c r="C108" s="34">
        <v>1150</v>
      </c>
      <c r="D108" s="72">
        <f>SUM(D109:D118)</f>
        <v>7863</v>
      </c>
      <c r="E108" s="72">
        <f>SUM(E109:E118)</f>
        <v>20725.2</v>
      </c>
      <c r="F108" s="66">
        <f>SUM(G108:J108)</f>
        <v>13562.500000000002</v>
      </c>
      <c r="G108" s="72">
        <f>SUM(G109:G118)</f>
        <v>3880.2</v>
      </c>
      <c r="H108" s="72">
        <f>SUM(H109:H118)</f>
        <v>3678.9</v>
      </c>
      <c r="I108" s="72">
        <f>SUM(I109:I118)</f>
        <v>4048.3</v>
      </c>
      <c r="J108" s="72">
        <f>SUM(J109:J118)</f>
        <v>1955.1</v>
      </c>
      <c r="K108" s="72"/>
    </row>
    <row r="109" spans="1:11" x14ac:dyDescent="0.25">
      <c r="A109" s="47" t="s">
        <v>90</v>
      </c>
      <c r="B109" s="44">
        <f>B108+1</f>
        <v>76</v>
      </c>
      <c r="C109" s="45" t="s">
        <v>112</v>
      </c>
      <c r="D109" s="108">
        <v>2911</v>
      </c>
      <c r="E109" s="136">
        <v>5763.6</v>
      </c>
      <c r="F109" s="153">
        <f t="shared" si="2"/>
        <v>2851.5000000000005</v>
      </c>
      <c r="G109" s="130">
        <v>363.6</v>
      </c>
      <c r="H109" s="130">
        <v>363.6</v>
      </c>
      <c r="I109" s="130">
        <v>1594.9</v>
      </c>
      <c r="J109" s="130">
        <v>529.4</v>
      </c>
      <c r="K109" s="60"/>
    </row>
    <row r="110" spans="1:11" x14ac:dyDescent="0.25">
      <c r="A110" s="51" t="s">
        <v>91</v>
      </c>
      <c r="B110" s="48">
        <f t="shared" ref="B110:B173" si="10">B109+1</f>
        <v>77</v>
      </c>
      <c r="C110" s="45" t="s">
        <v>175</v>
      </c>
      <c r="D110" s="107">
        <v>1102</v>
      </c>
      <c r="E110" s="137">
        <v>6852.8</v>
      </c>
      <c r="F110" s="115">
        <f t="shared" si="2"/>
        <v>627.29999999999995</v>
      </c>
      <c r="G110" s="130">
        <v>80</v>
      </c>
      <c r="H110" s="130">
        <v>80</v>
      </c>
      <c r="I110" s="130">
        <v>350.8</v>
      </c>
      <c r="J110" s="130">
        <v>116.5</v>
      </c>
      <c r="K110" s="53"/>
    </row>
    <row r="111" spans="1:11" x14ac:dyDescent="0.25">
      <c r="A111" s="51" t="s">
        <v>149</v>
      </c>
      <c r="B111" s="48">
        <f t="shared" si="10"/>
        <v>78</v>
      </c>
      <c r="C111" s="45" t="s">
        <v>176</v>
      </c>
      <c r="D111" s="107"/>
      <c r="E111" s="137">
        <v>271.8</v>
      </c>
      <c r="F111" s="115">
        <f t="shared" si="2"/>
        <v>339.00000000000006</v>
      </c>
      <c r="G111" s="130">
        <v>54.6</v>
      </c>
      <c r="H111" s="130">
        <v>248.3</v>
      </c>
      <c r="I111" s="130">
        <v>22.3</v>
      </c>
      <c r="J111" s="130">
        <v>13.8</v>
      </c>
      <c r="K111" s="53"/>
    </row>
    <row r="112" spans="1:11" x14ac:dyDescent="0.25">
      <c r="A112" s="51" t="s">
        <v>46</v>
      </c>
      <c r="B112" s="48">
        <f t="shared" si="10"/>
        <v>79</v>
      </c>
      <c r="C112" s="45" t="s">
        <v>270</v>
      </c>
      <c r="D112" s="107">
        <v>50</v>
      </c>
      <c r="E112" s="137">
        <v>2018.2</v>
      </c>
      <c r="F112" s="115">
        <f t="shared" si="2"/>
        <v>1980</v>
      </c>
      <c r="G112" s="130">
        <v>382</v>
      </c>
      <c r="H112" s="130">
        <v>362</v>
      </c>
      <c r="I112" s="130">
        <v>460.5</v>
      </c>
      <c r="J112" s="130">
        <v>775.5</v>
      </c>
      <c r="K112" s="53"/>
    </row>
    <row r="113" spans="1:11" x14ac:dyDescent="0.25">
      <c r="A113" s="51" t="s">
        <v>47</v>
      </c>
      <c r="B113" s="48">
        <f t="shared" si="10"/>
        <v>80</v>
      </c>
      <c r="C113" s="45" t="s">
        <v>271</v>
      </c>
      <c r="D113" s="107"/>
      <c r="E113" s="137"/>
      <c r="F113" s="115">
        <f t="shared" si="2"/>
        <v>0</v>
      </c>
      <c r="G113" s="130">
        <v>0</v>
      </c>
      <c r="H113" s="130">
        <v>0</v>
      </c>
      <c r="I113" s="130">
        <v>0</v>
      </c>
      <c r="J113" s="130">
        <v>0</v>
      </c>
      <c r="K113" s="53"/>
    </row>
    <row r="114" spans="1:11" x14ac:dyDescent="0.25">
      <c r="A114" s="51" t="s">
        <v>150</v>
      </c>
      <c r="B114" s="48">
        <f t="shared" si="10"/>
        <v>81</v>
      </c>
      <c r="C114" s="45" t="s">
        <v>272</v>
      </c>
      <c r="D114" s="107">
        <v>300</v>
      </c>
      <c r="E114" s="137">
        <v>212.9</v>
      </c>
      <c r="F114" s="115">
        <f t="shared" si="2"/>
        <v>190</v>
      </c>
      <c r="G114" s="130">
        <v>0</v>
      </c>
      <c r="H114" s="130">
        <v>125</v>
      </c>
      <c r="I114" s="130">
        <v>65</v>
      </c>
      <c r="J114" s="130">
        <v>0</v>
      </c>
      <c r="K114" s="53"/>
    </row>
    <row r="115" spans="1:11" x14ac:dyDescent="0.25">
      <c r="A115" s="51" t="s">
        <v>101</v>
      </c>
      <c r="B115" s="48">
        <f t="shared" si="10"/>
        <v>82</v>
      </c>
      <c r="C115" s="45" t="s">
        <v>273</v>
      </c>
      <c r="D115" s="107"/>
      <c r="E115" s="137"/>
      <c r="F115" s="115">
        <f t="shared" ref="F115:F174" si="11">G115+H115+I115+J115</f>
        <v>0</v>
      </c>
      <c r="G115" s="130">
        <v>0</v>
      </c>
      <c r="H115" s="130">
        <v>0</v>
      </c>
      <c r="I115" s="130">
        <v>0</v>
      </c>
      <c r="J115" s="130">
        <v>0</v>
      </c>
      <c r="K115" s="53"/>
    </row>
    <row r="116" spans="1:11" x14ac:dyDescent="0.25">
      <c r="A116" s="51" t="s">
        <v>102</v>
      </c>
      <c r="B116" s="48">
        <f t="shared" si="10"/>
        <v>83</v>
      </c>
      <c r="C116" s="45" t="s">
        <v>274</v>
      </c>
      <c r="D116" s="107"/>
      <c r="E116" s="134"/>
      <c r="F116" s="115">
        <f t="shared" si="11"/>
        <v>0</v>
      </c>
      <c r="G116" s="130">
        <v>0</v>
      </c>
      <c r="H116" s="130">
        <v>0</v>
      </c>
      <c r="I116" s="130">
        <v>0</v>
      </c>
      <c r="J116" s="130">
        <v>0</v>
      </c>
      <c r="K116" s="53"/>
    </row>
    <row r="117" spans="1:11" x14ac:dyDescent="0.25">
      <c r="A117" s="51" t="s">
        <v>48</v>
      </c>
      <c r="B117" s="48">
        <f t="shared" si="10"/>
        <v>84</v>
      </c>
      <c r="C117" s="45" t="s">
        <v>275</v>
      </c>
      <c r="D117" s="107">
        <v>3500</v>
      </c>
      <c r="E117" s="134">
        <v>5605.9</v>
      </c>
      <c r="F117" s="115">
        <f t="shared" si="11"/>
        <v>7574.7</v>
      </c>
      <c r="G117" s="130">
        <v>3000</v>
      </c>
      <c r="H117" s="130">
        <v>2500</v>
      </c>
      <c r="I117" s="130">
        <v>1554.8</v>
      </c>
      <c r="J117" s="130">
        <v>519.9</v>
      </c>
      <c r="K117" s="53"/>
    </row>
    <row r="118" spans="1:11" ht="15.75" thickBot="1" x14ac:dyDescent="0.3">
      <c r="A118" s="73" t="s">
        <v>151</v>
      </c>
      <c r="B118" s="59">
        <f t="shared" si="10"/>
        <v>85</v>
      </c>
      <c r="C118" s="74" t="s">
        <v>276</v>
      </c>
      <c r="D118" s="109"/>
      <c r="E118" s="131"/>
      <c r="F118" s="154">
        <f t="shared" si="11"/>
        <v>0</v>
      </c>
      <c r="G118" s="130">
        <v>0</v>
      </c>
      <c r="H118" s="130">
        <v>0</v>
      </c>
      <c r="I118" s="130">
        <v>0</v>
      </c>
      <c r="J118" s="130">
        <v>0</v>
      </c>
      <c r="K118" s="75"/>
    </row>
    <row r="119" spans="1:11" ht="15.75" thickBot="1" x14ac:dyDescent="0.3">
      <c r="A119" s="64" t="s">
        <v>277</v>
      </c>
      <c r="B119" s="65">
        <f t="shared" si="10"/>
        <v>86</v>
      </c>
      <c r="C119" s="34">
        <v>1160</v>
      </c>
      <c r="D119" s="72">
        <f>D120+D121+D122+D123+D124</f>
        <v>5497</v>
      </c>
      <c r="E119" s="72">
        <f>E120+E121+E122+E123+E124</f>
        <v>8846.4</v>
      </c>
      <c r="F119" s="66">
        <f t="shared" si="11"/>
        <v>15099</v>
      </c>
      <c r="G119" s="72">
        <f t="shared" ref="G119:J119" si="12">G120+G121+G122+G123+G124</f>
        <v>5504.0999999999995</v>
      </c>
      <c r="H119" s="72">
        <f t="shared" si="12"/>
        <v>1230.8999999999999</v>
      </c>
      <c r="I119" s="72">
        <f t="shared" si="12"/>
        <v>925.69999999999993</v>
      </c>
      <c r="J119" s="72">
        <f t="shared" si="12"/>
        <v>7438.3000000000011</v>
      </c>
      <c r="K119" s="72"/>
    </row>
    <row r="120" spans="1:11" x14ac:dyDescent="0.25">
      <c r="A120" s="76" t="s">
        <v>123</v>
      </c>
      <c r="B120" s="77">
        <f t="shared" si="10"/>
        <v>87</v>
      </c>
      <c r="C120" s="69" t="s">
        <v>278</v>
      </c>
      <c r="D120" s="110">
        <v>3317</v>
      </c>
      <c r="E120" s="138">
        <v>6687.6</v>
      </c>
      <c r="F120" s="153">
        <f t="shared" si="11"/>
        <v>11669.1</v>
      </c>
      <c r="G120" s="179">
        <v>4414.8</v>
      </c>
      <c r="H120" s="179">
        <v>303</v>
      </c>
      <c r="I120" s="179">
        <v>147.5</v>
      </c>
      <c r="J120" s="179">
        <v>6803.8</v>
      </c>
      <c r="K120" s="60"/>
    </row>
    <row r="121" spans="1:11" x14ac:dyDescent="0.25">
      <c r="A121" s="71" t="s">
        <v>124</v>
      </c>
      <c r="B121" s="48">
        <f t="shared" si="10"/>
        <v>88</v>
      </c>
      <c r="C121" s="69" t="s">
        <v>279</v>
      </c>
      <c r="D121" s="111">
        <v>270</v>
      </c>
      <c r="E121" s="139">
        <v>320</v>
      </c>
      <c r="F121" s="115">
        <f t="shared" si="11"/>
        <v>479.3</v>
      </c>
      <c r="G121" s="179">
        <v>134.69999999999999</v>
      </c>
      <c r="H121" s="179">
        <v>131.80000000000001</v>
      </c>
      <c r="I121" s="179">
        <v>128.80000000000001</v>
      </c>
      <c r="J121" s="179">
        <v>84</v>
      </c>
      <c r="K121" s="53"/>
    </row>
    <row r="122" spans="1:11" x14ac:dyDescent="0.25">
      <c r="A122" s="71" t="s">
        <v>125</v>
      </c>
      <c r="B122" s="48">
        <f t="shared" si="10"/>
        <v>89</v>
      </c>
      <c r="C122" s="69" t="s">
        <v>280</v>
      </c>
      <c r="D122" s="111">
        <v>1450</v>
      </c>
      <c r="E122" s="139">
        <v>1414.8</v>
      </c>
      <c r="F122" s="115">
        <f t="shared" si="11"/>
        <v>2110.1</v>
      </c>
      <c r="G122" s="179">
        <v>638.70000000000005</v>
      </c>
      <c r="H122" s="179">
        <v>585.29999999999995</v>
      </c>
      <c r="I122" s="179">
        <v>484.5</v>
      </c>
      <c r="J122" s="179">
        <v>401.6</v>
      </c>
      <c r="K122" s="53"/>
    </row>
    <row r="123" spans="1:11" x14ac:dyDescent="0.25">
      <c r="A123" s="71" t="s">
        <v>126</v>
      </c>
      <c r="B123" s="48">
        <f t="shared" si="10"/>
        <v>90</v>
      </c>
      <c r="C123" s="69" t="s">
        <v>281</v>
      </c>
      <c r="D123" s="111">
        <v>260</v>
      </c>
      <c r="E123" s="139">
        <v>424</v>
      </c>
      <c r="F123" s="115">
        <f t="shared" si="11"/>
        <v>700.5</v>
      </c>
      <c r="G123" s="179">
        <v>280.89999999999998</v>
      </c>
      <c r="H123" s="179">
        <v>175.7</v>
      </c>
      <c r="I123" s="179">
        <v>129.80000000000001</v>
      </c>
      <c r="J123" s="179">
        <v>114.1</v>
      </c>
      <c r="K123" s="53"/>
    </row>
    <row r="124" spans="1:11" ht="15.75" thickBot="1" x14ac:dyDescent="0.3">
      <c r="A124" s="78" t="s">
        <v>173</v>
      </c>
      <c r="B124" s="59">
        <f t="shared" si="10"/>
        <v>91</v>
      </c>
      <c r="C124" s="79" t="s">
        <v>282</v>
      </c>
      <c r="D124" s="109">
        <v>200</v>
      </c>
      <c r="E124" s="140">
        <v>0</v>
      </c>
      <c r="F124" s="154">
        <f t="shared" si="11"/>
        <v>140</v>
      </c>
      <c r="G124" s="179">
        <v>35</v>
      </c>
      <c r="H124" s="179">
        <v>35.1</v>
      </c>
      <c r="I124" s="179">
        <v>35.1</v>
      </c>
      <c r="J124" s="179">
        <v>34.799999999999997</v>
      </c>
      <c r="K124" s="75"/>
    </row>
    <row r="125" spans="1:11" ht="15.75" thickBot="1" x14ac:dyDescent="0.3">
      <c r="A125" s="64" t="s">
        <v>174</v>
      </c>
      <c r="B125" s="65">
        <f t="shared" si="10"/>
        <v>92</v>
      </c>
      <c r="C125" s="34">
        <v>1170</v>
      </c>
      <c r="D125" s="72">
        <f>D126+D127+D128</f>
        <v>3005</v>
      </c>
      <c r="E125" s="72">
        <f>E126+E127+E128</f>
        <v>1239.5999999999999</v>
      </c>
      <c r="F125" s="66">
        <f t="shared" si="11"/>
        <v>33</v>
      </c>
      <c r="G125" s="72">
        <f t="shared" ref="G125:J125" si="13">G126+G127+G128</f>
        <v>0</v>
      </c>
      <c r="H125" s="72">
        <f t="shared" si="13"/>
        <v>0</v>
      </c>
      <c r="I125" s="72">
        <f t="shared" si="13"/>
        <v>33</v>
      </c>
      <c r="J125" s="72">
        <f t="shared" si="13"/>
        <v>0</v>
      </c>
      <c r="K125" s="72"/>
    </row>
    <row r="126" spans="1:11" x14ac:dyDescent="0.25">
      <c r="A126" s="76" t="s">
        <v>103</v>
      </c>
      <c r="B126" s="44">
        <f t="shared" si="10"/>
        <v>93</v>
      </c>
      <c r="C126" s="69" t="s">
        <v>283</v>
      </c>
      <c r="D126" s="108">
        <v>382</v>
      </c>
      <c r="E126" s="130">
        <v>400.5</v>
      </c>
      <c r="F126" s="153">
        <f t="shared" si="11"/>
        <v>33</v>
      </c>
      <c r="G126" s="150">
        <v>0</v>
      </c>
      <c r="H126" s="130"/>
      <c r="I126" s="130">
        <v>33</v>
      </c>
      <c r="J126" s="130"/>
      <c r="K126" s="60"/>
    </row>
    <row r="127" spans="1:11" x14ac:dyDescent="0.25">
      <c r="A127" s="71" t="s">
        <v>104</v>
      </c>
      <c r="B127" s="48">
        <f t="shared" si="10"/>
        <v>94</v>
      </c>
      <c r="C127" s="70" t="s">
        <v>284</v>
      </c>
      <c r="D127" s="107">
        <v>2623</v>
      </c>
      <c r="E127" s="116">
        <v>839.1</v>
      </c>
      <c r="F127" s="68">
        <f t="shared" si="11"/>
        <v>0</v>
      </c>
      <c r="G127" s="52"/>
      <c r="H127" s="53"/>
      <c r="I127" s="53"/>
      <c r="J127" s="53"/>
      <c r="K127" s="53"/>
    </row>
    <row r="128" spans="1:11" ht="15.75" thickBot="1" x14ac:dyDescent="0.3">
      <c r="A128" s="78" t="s">
        <v>105</v>
      </c>
      <c r="B128" s="59">
        <f t="shared" si="10"/>
        <v>95</v>
      </c>
      <c r="C128" s="128" t="s">
        <v>285</v>
      </c>
      <c r="D128" s="107"/>
      <c r="E128" s="116"/>
      <c r="F128" s="68">
        <f t="shared" si="11"/>
        <v>0</v>
      </c>
      <c r="G128" s="52"/>
      <c r="H128" s="53"/>
      <c r="I128" s="53"/>
      <c r="J128" s="53"/>
      <c r="K128" s="53"/>
    </row>
    <row r="129" spans="1:16" x14ac:dyDescent="0.25">
      <c r="A129" s="194" t="s">
        <v>286</v>
      </c>
      <c r="B129" s="195">
        <f t="shared" si="10"/>
        <v>96</v>
      </c>
      <c r="C129" s="196">
        <v>1180</v>
      </c>
      <c r="D129" s="53"/>
      <c r="E129" s="116"/>
      <c r="F129" s="115">
        <v>136229.6</v>
      </c>
      <c r="G129" s="116"/>
      <c r="H129" s="116"/>
      <c r="I129" s="116"/>
      <c r="J129" s="116"/>
      <c r="K129" s="151"/>
      <c r="L129" s="148"/>
      <c r="M129" s="148"/>
      <c r="N129" s="148"/>
      <c r="O129" s="148"/>
      <c r="P129" s="148"/>
    </row>
    <row r="130" spans="1:16" ht="15.75" thickBot="1" x14ac:dyDescent="0.3">
      <c r="A130" s="174" t="s">
        <v>287</v>
      </c>
      <c r="B130" s="127">
        <f t="shared" si="10"/>
        <v>97</v>
      </c>
      <c r="C130" s="175">
        <v>1190</v>
      </c>
      <c r="D130" s="62"/>
      <c r="E130" s="132"/>
      <c r="F130" s="115">
        <v>555.4</v>
      </c>
      <c r="G130" s="132"/>
      <c r="H130" s="132"/>
      <c r="I130" s="132"/>
      <c r="J130" s="132"/>
      <c r="K130" s="187"/>
      <c r="L130" s="148"/>
      <c r="M130" s="148"/>
      <c r="N130" s="148"/>
      <c r="O130" s="148"/>
      <c r="P130" s="148"/>
    </row>
    <row r="131" spans="1:16" ht="15.75" thickBot="1" x14ac:dyDescent="0.3">
      <c r="A131" s="197" t="s">
        <v>177</v>
      </c>
      <c r="B131" s="198">
        <f t="shared" si="10"/>
        <v>98</v>
      </c>
      <c r="C131" s="199">
        <v>1200</v>
      </c>
      <c r="D131" s="157"/>
      <c r="E131" s="156">
        <v>29198.1</v>
      </c>
      <c r="F131" s="157">
        <f t="shared" si="11"/>
        <v>52789.9</v>
      </c>
      <c r="G131" s="158">
        <v>15744.3</v>
      </c>
      <c r="H131" s="156">
        <v>4081</v>
      </c>
      <c r="I131" s="156">
        <v>9132.1</v>
      </c>
      <c r="J131" s="156">
        <v>23832.5</v>
      </c>
      <c r="K131" s="36"/>
      <c r="L131" s="205"/>
      <c r="M131" s="148"/>
      <c r="N131" s="148"/>
      <c r="O131" s="148"/>
      <c r="P131" s="148"/>
    </row>
    <row r="132" spans="1:16" ht="15.75" thickBot="1" x14ac:dyDescent="0.3">
      <c r="A132" s="163" t="s">
        <v>49</v>
      </c>
      <c r="B132" s="165">
        <f t="shared" si="10"/>
        <v>99</v>
      </c>
      <c r="C132" s="170">
        <v>1210</v>
      </c>
      <c r="D132" s="168"/>
      <c r="E132" s="166">
        <v>220644.1</v>
      </c>
      <c r="F132" s="160">
        <f>F35</f>
        <v>231705.2</v>
      </c>
      <c r="G132" s="161">
        <f>G35</f>
        <v>61995.700000000004</v>
      </c>
      <c r="H132" s="161">
        <f>H35</f>
        <v>48229.3</v>
      </c>
      <c r="I132" s="161">
        <f>I35</f>
        <v>52972.200000000004</v>
      </c>
      <c r="J132" s="161">
        <f>J35</f>
        <v>68508</v>
      </c>
      <c r="K132" s="156"/>
      <c r="L132" s="205"/>
      <c r="M132" s="148"/>
      <c r="N132" s="148"/>
      <c r="O132" s="148"/>
      <c r="P132" s="148"/>
    </row>
    <row r="133" spans="1:16" x14ac:dyDescent="0.25">
      <c r="A133" s="162" t="s">
        <v>50</v>
      </c>
      <c r="B133" s="164">
        <f t="shared" si="10"/>
        <v>100</v>
      </c>
      <c r="C133" s="169">
        <v>1220</v>
      </c>
      <c r="D133" s="167"/>
      <c r="E133" s="161">
        <v>220644.1</v>
      </c>
      <c r="F133" s="160">
        <f>SUM(F53,F131)</f>
        <v>231705.2</v>
      </c>
      <c r="G133" s="161">
        <f>G53+G131</f>
        <v>61995.700000000012</v>
      </c>
      <c r="H133" s="161">
        <f>H53+H131</f>
        <v>48229.30000000001</v>
      </c>
      <c r="I133" s="161">
        <f>I53+I131</f>
        <v>52972.200000000004</v>
      </c>
      <c r="J133" s="161">
        <f>J53+J131</f>
        <v>68508</v>
      </c>
      <c r="K133" s="161"/>
    </row>
    <row r="134" spans="1:16" ht="15.75" thickBot="1" x14ac:dyDescent="0.3">
      <c r="A134" s="80" t="s">
        <v>51</v>
      </c>
      <c r="B134" s="159">
        <f t="shared" si="10"/>
        <v>101</v>
      </c>
      <c r="C134" s="81">
        <v>1230</v>
      </c>
      <c r="D134" s="82">
        <f>SUM(D132-D133)</f>
        <v>0</v>
      </c>
      <c r="E134" s="82">
        <f t="shared" ref="E134:J134" si="14">SUM(E132-E133)</f>
        <v>0</v>
      </c>
      <c r="F134" s="82">
        <f t="shared" si="14"/>
        <v>0</v>
      </c>
      <c r="G134" s="82">
        <f t="shared" si="14"/>
        <v>-7.2759576141834259E-12</v>
      </c>
      <c r="H134" s="82">
        <f t="shared" si="14"/>
        <v>-7.2759576141834259E-12</v>
      </c>
      <c r="I134" s="82">
        <f t="shared" si="14"/>
        <v>0</v>
      </c>
      <c r="J134" s="82">
        <f t="shared" si="14"/>
        <v>0</v>
      </c>
      <c r="K134" s="82"/>
    </row>
    <row r="135" spans="1:16" ht="15.75" thickBot="1" x14ac:dyDescent="0.3">
      <c r="A135" s="64" t="s">
        <v>52</v>
      </c>
      <c r="B135" s="65">
        <f t="shared" si="10"/>
        <v>102</v>
      </c>
      <c r="C135" s="34">
        <v>2000</v>
      </c>
      <c r="D135" s="72"/>
      <c r="E135" s="36"/>
      <c r="F135" s="66">
        <f t="shared" si="11"/>
        <v>48672.689000000006</v>
      </c>
      <c r="G135" s="37">
        <f>SUM(G136:G138)</f>
        <v>12260.735000000001</v>
      </c>
      <c r="H135" s="36">
        <f>SUM(H136:H138)</f>
        <v>12786.285</v>
      </c>
      <c r="I135" s="36">
        <f>SUM(I136:I138)</f>
        <v>12463.560500000001</v>
      </c>
      <c r="J135" s="36">
        <f>SUM(J136:J138)</f>
        <v>11162.1085</v>
      </c>
      <c r="K135" s="36"/>
    </row>
    <row r="136" spans="1:16" x14ac:dyDescent="0.25">
      <c r="A136" s="51" t="s">
        <v>53</v>
      </c>
      <c r="B136" s="44">
        <f t="shared" si="10"/>
        <v>103</v>
      </c>
      <c r="C136" s="83">
        <v>2010</v>
      </c>
      <c r="D136" s="107"/>
      <c r="E136" s="116"/>
      <c r="F136" s="67">
        <f t="shared" si="11"/>
        <v>25630.799999999999</v>
      </c>
      <c r="G136" s="52">
        <f>SUM(G56,G71,G98,G110)</f>
        <v>6510.9000000000005</v>
      </c>
      <c r="H136" s="53">
        <f>SUM(H56,H71,H98,H110)</f>
        <v>6791.4</v>
      </c>
      <c r="I136" s="53">
        <f>SUM(I56,I71,I98,I110)</f>
        <v>6429.5</v>
      </c>
      <c r="J136" s="53">
        <f>SUM(J56,J71,J98,J110)</f>
        <v>5899</v>
      </c>
      <c r="K136" s="53"/>
    </row>
    <row r="137" spans="1:16" x14ac:dyDescent="0.25">
      <c r="A137" s="51" t="s">
        <v>54</v>
      </c>
      <c r="B137" s="48">
        <f t="shared" si="10"/>
        <v>104</v>
      </c>
      <c r="C137" s="83">
        <v>2020</v>
      </c>
      <c r="D137" s="107"/>
      <c r="E137" s="116"/>
      <c r="F137" s="68">
        <f t="shared" si="11"/>
        <v>23041.889000000003</v>
      </c>
      <c r="G137" s="52">
        <f>G183*19.5%+10.4</f>
        <v>5749.835</v>
      </c>
      <c r="H137" s="53">
        <f>H183*19.5%</f>
        <v>5994.8849999999993</v>
      </c>
      <c r="I137" s="53">
        <f>I183*19.5%</f>
        <v>6034.0605000000014</v>
      </c>
      <c r="J137" s="53">
        <f>J183*19.5%</f>
        <v>5263.1085000000003</v>
      </c>
      <c r="K137" s="53"/>
    </row>
    <row r="138" spans="1:16" x14ac:dyDescent="0.25">
      <c r="A138" s="51" t="s">
        <v>55</v>
      </c>
      <c r="B138" s="48">
        <f t="shared" si="10"/>
        <v>105</v>
      </c>
      <c r="C138" s="83">
        <v>2030</v>
      </c>
      <c r="D138" s="107"/>
      <c r="E138" s="116"/>
      <c r="F138" s="68">
        <f t="shared" si="11"/>
        <v>0</v>
      </c>
      <c r="G138" s="52"/>
      <c r="H138" s="53"/>
      <c r="I138" s="53"/>
      <c r="J138" s="53"/>
      <c r="K138" s="53"/>
    </row>
    <row r="139" spans="1:16" ht="15.75" thickBot="1" x14ac:dyDescent="0.3">
      <c r="A139" s="73" t="s">
        <v>56</v>
      </c>
      <c r="B139" s="61">
        <f t="shared" si="10"/>
        <v>106</v>
      </c>
      <c r="C139" s="84">
        <v>2040</v>
      </c>
      <c r="D139" s="109"/>
      <c r="E139" s="131"/>
      <c r="F139" s="85">
        <f t="shared" si="11"/>
        <v>0</v>
      </c>
      <c r="G139" s="57">
        <v>0</v>
      </c>
      <c r="H139" s="75">
        <v>0</v>
      </c>
      <c r="I139" s="75">
        <v>0</v>
      </c>
      <c r="J139" s="75">
        <v>0</v>
      </c>
      <c r="K139" s="75"/>
    </row>
    <row r="140" spans="1:16" ht="15.75" thickBot="1" x14ac:dyDescent="0.3">
      <c r="A140" s="38" t="s">
        <v>57</v>
      </c>
      <c r="B140" s="39">
        <f t="shared" si="10"/>
        <v>107</v>
      </c>
      <c r="C140" s="40">
        <v>3000</v>
      </c>
      <c r="D140" s="112"/>
      <c r="E140" s="129">
        <f>SUM(E141:E143,E150)</f>
        <v>23090.9</v>
      </c>
      <c r="F140" s="189">
        <f t="shared" si="11"/>
        <v>1393</v>
      </c>
      <c r="G140" s="186">
        <v>215</v>
      </c>
      <c r="H140" s="129">
        <v>905</v>
      </c>
      <c r="I140" s="129">
        <f>SUM(I143:I150)</f>
        <v>33</v>
      </c>
      <c r="J140" s="129">
        <v>240</v>
      </c>
      <c r="K140" s="42"/>
    </row>
    <row r="141" spans="1:16" x14ac:dyDescent="0.25">
      <c r="A141" s="47" t="s">
        <v>58</v>
      </c>
      <c r="B141" s="44">
        <f t="shared" si="10"/>
        <v>108</v>
      </c>
      <c r="C141" s="45">
        <v>3010</v>
      </c>
      <c r="D141" s="108"/>
      <c r="E141" s="130"/>
      <c r="F141" s="121">
        <f t="shared" si="11"/>
        <v>0</v>
      </c>
      <c r="G141" s="150">
        <v>0</v>
      </c>
      <c r="H141" s="150">
        <v>0</v>
      </c>
      <c r="I141" s="150">
        <v>0</v>
      </c>
      <c r="J141" s="150">
        <v>0</v>
      </c>
      <c r="K141" s="60"/>
    </row>
    <row r="142" spans="1:16" x14ac:dyDescent="0.25">
      <c r="A142" s="51" t="s">
        <v>59</v>
      </c>
      <c r="B142" s="48">
        <f t="shared" si="10"/>
        <v>109</v>
      </c>
      <c r="C142" s="83">
        <v>3020</v>
      </c>
      <c r="D142" s="107"/>
      <c r="E142" s="116"/>
      <c r="F142" s="115">
        <f t="shared" si="11"/>
        <v>0</v>
      </c>
      <c r="G142" s="150">
        <v>0</v>
      </c>
      <c r="H142" s="150">
        <v>0</v>
      </c>
      <c r="I142" s="150">
        <v>0</v>
      </c>
      <c r="J142" s="150">
        <v>0</v>
      </c>
      <c r="K142" s="53"/>
    </row>
    <row r="143" spans="1:16" x14ac:dyDescent="0.25">
      <c r="A143" s="51" t="s">
        <v>60</v>
      </c>
      <c r="B143" s="48">
        <f t="shared" si="10"/>
        <v>110</v>
      </c>
      <c r="C143" s="83">
        <v>3030</v>
      </c>
      <c r="D143" s="107"/>
      <c r="E143" s="116">
        <v>23090.9</v>
      </c>
      <c r="F143" s="115">
        <f t="shared" si="11"/>
        <v>0</v>
      </c>
      <c r="G143" s="150">
        <v>0</v>
      </c>
      <c r="H143" s="150">
        <v>0</v>
      </c>
      <c r="I143" s="150">
        <v>0</v>
      </c>
      <c r="J143" s="150">
        <v>0</v>
      </c>
      <c r="K143" s="53"/>
    </row>
    <row r="144" spans="1:16" x14ac:dyDescent="0.25">
      <c r="A144" s="51" t="s">
        <v>61</v>
      </c>
      <c r="B144" s="48">
        <f t="shared" si="10"/>
        <v>111</v>
      </c>
      <c r="C144" s="83" t="s">
        <v>178</v>
      </c>
      <c r="D144" s="107"/>
      <c r="E144" s="116"/>
      <c r="F144" s="115">
        <f t="shared" si="11"/>
        <v>0</v>
      </c>
      <c r="G144" s="150">
        <v>0</v>
      </c>
      <c r="H144" s="150">
        <v>0</v>
      </c>
      <c r="I144" s="150">
        <v>0</v>
      </c>
      <c r="J144" s="150">
        <v>0</v>
      </c>
      <c r="K144" s="53"/>
    </row>
    <row r="145" spans="1:11" x14ac:dyDescent="0.25">
      <c r="A145" s="51" t="s">
        <v>62</v>
      </c>
      <c r="B145" s="48">
        <f t="shared" si="10"/>
        <v>112</v>
      </c>
      <c r="C145" s="83" t="s">
        <v>179</v>
      </c>
      <c r="D145" s="107"/>
      <c r="E145" s="116">
        <v>22681.9</v>
      </c>
      <c r="F145" s="115">
        <f t="shared" si="11"/>
        <v>1153</v>
      </c>
      <c r="G145" s="150">
        <v>215</v>
      </c>
      <c r="H145" s="150">
        <v>905</v>
      </c>
      <c r="I145" s="150">
        <v>33</v>
      </c>
      <c r="J145" s="150">
        <v>0</v>
      </c>
      <c r="K145" s="53"/>
    </row>
    <row r="146" spans="1:11" x14ac:dyDescent="0.25">
      <c r="A146" s="51" t="s">
        <v>63</v>
      </c>
      <c r="B146" s="48">
        <f t="shared" si="10"/>
        <v>113</v>
      </c>
      <c r="C146" s="83" t="s">
        <v>180</v>
      </c>
      <c r="D146" s="107"/>
      <c r="E146" s="116">
        <v>409</v>
      </c>
      <c r="F146" s="115">
        <f t="shared" si="11"/>
        <v>0</v>
      </c>
      <c r="G146" s="150">
        <v>0</v>
      </c>
      <c r="H146" s="150">
        <v>0</v>
      </c>
      <c r="I146" s="150">
        <v>0</v>
      </c>
      <c r="J146" s="150">
        <v>0</v>
      </c>
      <c r="K146" s="53"/>
    </row>
    <row r="147" spans="1:11" x14ac:dyDescent="0.25">
      <c r="A147" s="51" t="s">
        <v>64</v>
      </c>
      <c r="B147" s="48">
        <f t="shared" si="10"/>
        <v>114</v>
      </c>
      <c r="C147" s="83" t="s">
        <v>181</v>
      </c>
      <c r="D147" s="107"/>
      <c r="E147" s="116"/>
      <c r="F147" s="115">
        <f t="shared" si="11"/>
        <v>0</v>
      </c>
      <c r="G147" s="150">
        <v>0</v>
      </c>
      <c r="H147" s="150">
        <v>0</v>
      </c>
      <c r="I147" s="150">
        <v>0</v>
      </c>
      <c r="J147" s="150">
        <v>0</v>
      </c>
      <c r="K147" s="53"/>
    </row>
    <row r="148" spans="1:11" ht="25.5" x14ac:dyDescent="0.25">
      <c r="A148" s="51" t="s">
        <v>65</v>
      </c>
      <c r="B148" s="48">
        <f t="shared" si="10"/>
        <v>115</v>
      </c>
      <c r="C148" s="83" t="s">
        <v>182</v>
      </c>
      <c r="D148" s="107"/>
      <c r="E148" s="116"/>
      <c r="F148" s="115">
        <f t="shared" si="11"/>
        <v>0</v>
      </c>
      <c r="G148" s="150">
        <v>0</v>
      </c>
      <c r="H148" s="150">
        <v>0</v>
      </c>
      <c r="I148" s="150">
        <v>0</v>
      </c>
      <c r="J148" s="150">
        <v>0</v>
      </c>
      <c r="K148" s="53"/>
    </row>
    <row r="149" spans="1:11" x14ac:dyDescent="0.25">
      <c r="A149" s="51" t="s">
        <v>66</v>
      </c>
      <c r="B149" s="48">
        <f t="shared" si="10"/>
        <v>116</v>
      </c>
      <c r="C149" s="83" t="s">
        <v>183</v>
      </c>
      <c r="D149" s="107"/>
      <c r="E149" s="116"/>
      <c r="F149" s="115">
        <f t="shared" si="11"/>
        <v>240</v>
      </c>
      <c r="G149" s="150">
        <v>0</v>
      </c>
      <c r="H149" s="150">
        <v>0</v>
      </c>
      <c r="I149" s="150">
        <v>0</v>
      </c>
      <c r="J149" s="150">
        <v>240</v>
      </c>
      <c r="K149" s="53"/>
    </row>
    <row r="150" spans="1:11" ht="15.75" thickBot="1" x14ac:dyDescent="0.3">
      <c r="A150" s="73" t="s">
        <v>113</v>
      </c>
      <c r="B150" s="61">
        <f t="shared" si="10"/>
        <v>117</v>
      </c>
      <c r="C150" s="84">
        <v>3040</v>
      </c>
      <c r="D150" s="113"/>
      <c r="E150" s="141"/>
      <c r="F150" s="155">
        <f t="shared" si="11"/>
        <v>0</v>
      </c>
      <c r="G150" s="150">
        <v>0</v>
      </c>
      <c r="H150" s="150">
        <v>0</v>
      </c>
      <c r="I150" s="150">
        <v>0</v>
      </c>
      <c r="J150" s="150">
        <v>0</v>
      </c>
      <c r="K150" s="86"/>
    </row>
    <row r="151" spans="1:11" ht="15.75" thickBot="1" x14ac:dyDescent="0.3">
      <c r="A151" s="64" t="s">
        <v>127</v>
      </c>
      <c r="B151" s="65">
        <f t="shared" si="10"/>
        <v>118</v>
      </c>
      <c r="C151" s="34">
        <v>4000</v>
      </c>
      <c r="D151" s="72"/>
      <c r="E151" s="36">
        <v>72563.8</v>
      </c>
      <c r="F151" s="66">
        <v>72790.399999999994</v>
      </c>
      <c r="G151" s="37"/>
      <c r="H151" s="36"/>
      <c r="I151" s="36"/>
      <c r="J151" s="36"/>
      <c r="K151" s="36"/>
    </row>
    <row r="152" spans="1:11" ht="15.75" thickBot="1" x14ac:dyDescent="0.3">
      <c r="A152" s="64" t="s">
        <v>128</v>
      </c>
      <c r="B152" s="65">
        <f t="shared" si="10"/>
        <v>119</v>
      </c>
      <c r="C152" s="34">
        <v>5000</v>
      </c>
      <c r="D152" s="72"/>
      <c r="E152" s="36">
        <f>E153</f>
        <v>8964.9</v>
      </c>
      <c r="F152" s="66">
        <f t="shared" si="11"/>
        <v>5613.1</v>
      </c>
      <c r="G152" s="37">
        <f>G153</f>
        <v>1287.2</v>
      </c>
      <c r="H152" s="36">
        <f>H153</f>
        <v>1620.4</v>
      </c>
      <c r="I152" s="36">
        <f>I153</f>
        <v>1265</v>
      </c>
      <c r="J152" s="36">
        <f>J153</f>
        <v>1440.5</v>
      </c>
      <c r="K152" s="36"/>
    </row>
    <row r="153" spans="1:11" x14ac:dyDescent="0.25">
      <c r="A153" s="51" t="s">
        <v>67</v>
      </c>
      <c r="B153" s="44">
        <f t="shared" si="10"/>
        <v>120</v>
      </c>
      <c r="C153" s="83">
        <v>5010</v>
      </c>
      <c r="D153" s="107"/>
      <c r="E153" s="116">
        <f>E156+E155+E154</f>
        <v>8964.9</v>
      </c>
      <c r="F153" s="188">
        <f t="shared" si="11"/>
        <v>5613.1</v>
      </c>
      <c r="G153" s="151">
        <f>SUM(G154:G156)</f>
        <v>1287.2</v>
      </c>
      <c r="H153" s="116">
        <f>SUM(H154:H156)</f>
        <v>1620.4</v>
      </c>
      <c r="I153" s="116">
        <f>SUM(I154:I156)</f>
        <v>1265</v>
      </c>
      <c r="J153" s="116">
        <f>SUM(J154:J156)</f>
        <v>1440.5</v>
      </c>
      <c r="K153" s="53"/>
    </row>
    <row r="154" spans="1:11" x14ac:dyDescent="0.25">
      <c r="A154" s="51" t="s">
        <v>68</v>
      </c>
      <c r="B154" s="48">
        <f t="shared" si="10"/>
        <v>121</v>
      </c>
      <c r="C154" s="83" t="s">
        <v>184</v>
      </c>
      <c r="D154" s="107"/>
      <c r="E154" s="116"/>
      <c r="F154" s="115">
        <f t="shared" si="11"/>
        <v>0</v>
      </c>
      <c r="G154" s="151"/>
      <c r="H154" s="116"/>
      <c r="I154" s="116"/>
      <c r="J154" s="116"/>
      <c r="K154" s="53"/>
    </row>
    <row r="155" spans="1:11" x14ac:dyDescent="0.25">
      <c r="A155" s="51" t="s">
        <v>69</v>
      </c>
      <c r="B155" s="48">
        <f t="shared" si="10"/>
        <v>122</v>
      </c>
      <c r="C155" s="83" t="s">
        <v>185</v>
      </c>
      <c r="D155" s="107"/>
      <c r="E155" s="116"/>
      <c r="F155" s="115">
        <f t="shared" si="11"/>
        <v>0</v>
      </c>
      <c r="G155" s="151"/>
      <c r="H155" s="116"/>
      <c r="I155" s="116"/>
      <c r="J155" s="116"/>
      <c r="K155" s="53"/>
    </row>
    <row r="156" spans="1:11" x14ac:dyDescent="0.25">
      <c r="A156" s="51" t="s">
        <v>70</v>
      </c>
      <c r="B156" s="48">
        <f t="shared" si="10"/>
        <v>123</v>
      </c>
      <c r="C156" s="83" t="s">
        <v>186</v>
      </c>
      <c r="D156" s="107"/>
      <c r="E156" s="116">
        <v>8964.9</v>
      </c>
      <c r="F156" s="115">
        <f t="shared" si="11"/>
        <v>5613.1</v>
      </c>
      <c r="G156" s="151">
        <v>1287.2</v>
      </c>
      <c r="H156" s="151">
        <v>1620.4</v>
      </c>
      <c r="I156" s="151">
        <v>1265</v>
      </c>
      <c r="J156" s="151">
        <v>1440.5</v>
      </c>
      <c r="K156" s="53"/>
    </row>
    <row r="157" spans="1:11" x14ac:dyDescent="0.25">
      <c r="A157" s="51" t="s">
        <v>71</v>
      </c>
      <c r="B157" s="48">
        <f t="shared" si="10"/>
        <v>124</v>
      </c>
      <c r="C157" s="83">
        <v>5020</v>
      </c>
      <c r="D157" s="107"/>
      <c r="E157" s="116"/>
      <c r="F157" s="115">
        <f t="shared" si="11"/>
        <v>0</v>
      </c>
      <c r="G157" s="151"/>
      <c r="H157" s="151"/>
      <c r="I157" s="151"/>
      <c r="J157" s="151"/>
      <c r="K157" s="53"/>
    </row>
    <row r="158" spans="1:11" x14ac:dyDescent="0.25">
      <c r="A158" s="51" t="s">
        <v>72</v>
      </c>
      <c r="B158" s="48">
        <f t="shared" si="10"/>
        <v>125</v>
      </c>
      <c r="C158" s="83">
        <v>5030</v>
      </c>
      <c r="D158" s="107"/>
      <c r="E158" s="116"/>
      <c r="F158" s="68">
        <f t="shared" si="11"/>
        <v>0</v>
      </c>
      <c r="G158" s="52"/>
      <c r="H158" s="52"/>
      <c r="I158" s="52"/>
      <c r="J158" s="52"/>
      <c r="K158" s="53"/>
    </row>
    <row r="159" spans="1:11" x14ac:dyDescent="0.25">
      <c r="A159" s="51" t="s">
        <v>68</v>
      </c>
      <c r="B159" s="48">
        <f t="shared" si="10"/>
        <v>126</v>
      </c>
      <c r="C159" s="83" t="s">
        <v>187</v>
      </c>
      <c r="D159" s="107"/>
      <c r="E159" s="116"/>
      <c r="F159" s="68">
        <f t="shared" si="11"/>
        <v>0</v>
      </c>
      <c r="G159" s="52"/>
      <c r="H159" s="52"/>
      <c r="I159" s="52"/>
      <c r="J159" s="52"/>
      <c r="K159" s="53"/>
    </row>
    <row r="160" spans="1:11" x14ac:dyDescent="0.25">
      <c r="A160" s="51" t="s">
        <v>69</v>
      </c>
      <c r="B160" s="48">
        <f t="shared" si="10"/>
        <v>127</v>
      </c>
      <c r="C160" s="83" t="s">
        <v>188</v>
      </c>
      <c r="D160" s="107"/>
      <c r="E160" s="116"/>
      <c r="F160" s="68">
        <f t="shared" si="11"/>
        <v>0</v>
      </c>
      <c r="G160" s="52"/>
      <c r="H160" s="52"/>
      <c r="I160" s="52"/>
      <c r="J160" s="52"/>
      <c r="K160" s="53"/>
    </row>
    <row r="161" spans="1:17" x14ac:dyDescent="0.25">
      <c r="A161" s="51" t="s">
        <v>70</v>
      </c>
      <c r="B161" s="48">
        <f t="shared" si="10"/>
        <v>128</v>
      </c>
      <c r="C161" s="83" t="s">
        <v>189</v>
      </c>
      <c r="D161" s="107"/>
      <c r="E161" s="116"/>
      <c r="F161" s="68">
        <f t="shared" si="11"/>
        <v>0</v>
      </c>
      <c r="G161" s="52"/>
      <c r="H161" s="52"/>
      <c r="I161" s="52"/>
      <c r="J161" s="52"/>
      <c r="K161" s="53"/>
    </row>
    <row r="162" spans="1:17" ht="15.75" thickBot="1" x14ac:dyDescent="0.3">
      <c r="A162" s="51" t="s">
        <v>190</v>
      </c>
      <c r="B162" s="61">
        <f t="shared" si="10"/>
        <v>129</v>
      </c>
      <c r="C162" s="83">
        <v>5040</v>
      </c>
      <c r="D162" s="107"/>
      <c r="E162" s="116"/>
      <c r="F162" s="85">
        <f t="shared" si="11"/>
        <v>0</v>
      </c>
      <c r="G162" s="52"/>
      <c r="H162" s="53"/>
      <c r="I162" s="53"/>
      <c r="J162" s="53"/>
      <c r="K162" s="53"/>
    </row>
    <row r="163" spans="1:17" ht="15.75" thickBot="1" x14ac:dyDescent="0.3">
      <c r="A163" s="64" t="s">
        <v>129</v>
      </c>
      <c r="B163" s="65">
        <f t="shared" si="10"/>
        <v>130</v>
      </c>
      <c r="C163" s="34">
        <v>6000</v>
      </c>
      <c r="D163" s="72"/>
      <c r="E163" s="36"/>
      <c r="F163" s="66">
        <f t="shared" si="11"/>
        <v>0</v>
      </c>
      <c r="G163" s="37"/>
      <c r="H163" s="36"/>
      <c r="I163" s="36"/>
      <c r="J163" s="36"/>
      <c r="K163" s="36"/>
    </row>
    <row r="164" spans="1:17" x14ac:dyDescent="0.25">
      <c r="A164" s="51" t="s">
        <v>73</v>
      </c>
      <c r="B164" s="44">
        <f t="shared" si="10"/>
        <v>131</v>
      </c>
      <c r="C164" s="83">
        <v>6010</v>
      </c>
      <c r="D164" s="107"/>
      <c r="E164" s="116"/>
      <c r="F164" s="67">
        <f t="shared" si="11"/>
        <v>0</v>
      </c>
      <c r="G164" s="52"/>
      <c r="H164" s="53"/>
      <c r="I164" s="53"/>
      <c r="J164" s="53"/>
      <c r="K164" s="53"/>
    </row>
    <row r="165" spans="1:17" x14ac:dyDescent="0.25">
      <c r="A165" s="51" t="s">
        <v>74</v>
      </c>
      <c r="B165" s="48">
        <f t="shared" si="10"/>
        <v>132</v>
      </c>
      <c r="C165" s="83">
        <v>6020</v>
      </c>
      <c r="D165" s="107"/>
      <c r="E165" s="116"/>
      <c r="F165" s="68">
        <f t="shared" si="11"/>
        <v>0</v>
      </c>
      <c r="G165" s="52"/>
      <c r="H165" s="53"/>
      <c r="I165" s="53"/>
      <c r="J165" s="53"/>
      <c r="K165" s="53"/>
    </row>
    <row r="166" spans="1:17" ht="25.5" x14ac:dyDescent="0.25">
      <c r="A166" s="51" t="s">
        <v>130</v>
      </c>
      <c r="B166" s="48">
        <f t="shared" si="10"/>
        <v>133</v>
      </c>
      <c r="C166" s="83">
        <v>6030</v>
      </c>
      <c r="D166" s="107"/>
      <c r="E166" s="116"/>
      <c r="F166" s="68">
        <f t="shared" si="11"/>
        <v>0</v>
      </c>
      <c r="G166" s="52"/>
      <c r="H166" s="53"/>
      <c r="I166" s="53"/>
      <c r="J166" s="53"/>
      <c r="K166" s="53"/>
    </row>
    <row r="167" spans="1:17" ht="15.75" thickBot="1" x14ac:dyDescent="0.3">
      <c r="A167" s="73" t="s">
        <v>75</v>
      </c>
      <c r="B167" s="61">
        <f t="shared" si="10"/>
        <v>134</v>
      </c>
      <c r="C167" s="84">
        <v>6040</v>
      </c>
      <c r="D167" s="109"/>
      <c r="E167" s="131"/>
      <c r="F167" s="85">
        <f t="shared" si="11"/>
        <v>0</v>
      </c>
      <c r="G167" s="57"/>
      <c r="H167" s="75"/>
      <c r="I167" s="75"/>
      <c r="J167" s="75"/>
      <c r="K167" s="75"/>
    </row>
    <row r="168" spans="1:17" ht="15.75" thickBot="1" x14ac:dyDescent="0.3">
      <c r="A168" s="64" t="s">
        <v>131</v>
      </c>
      <c r="B168" s="65">
        <f t="shared" si="10"/>
        <v>135</v>
      </c>
      <c r="C168" s="34">
        <v>7000</v>
      </c>
      <c r="D168" s="72"/>
      <c r="E168" s="36"/>
      <c r="F168" s="66">
        <f t="shared" si="11"/>
        <v>0</v>
      </c>
      <c r="G168" s="37"/>
      <c r="H168" s="36"/>
      <c r="I168" s="36"/>
      <c r="J168" s="36"/>
      <c r="K168" s="36"/>
    </row>
    <row r="169" spans="1:17" x14ac:dyDescent="0.25">
      <c r="A169" s="47" t="s">
        <v>76</v>
      </c>
      <c r="B169" s="44">
        <f t="shared" si="10"/>
        <v>136</v>
      </c>
      <c r="C169" s="45">
        <v>7010</v>
      </c>
      <c r="D169" s="108"/>
      <c r="E169" s="130">
        <v>95650.1</v>
      </c>
      <c r="F169" s="121">
        <v>103058.4</v>
      </c>
      <c r="G169" s="46"/>
      <c r="H169" s="60"/>
      <c r="I169" s="60"/>
      <c r="J169" s="93"/>
      <c r="K169" s="94"/>
    </row>
    <row r="170" spans="1:17" x14ac:dyDescent="0.25">
      <c r="A170" s="51" t="s">
        <v>77</v>
      </c>
      <c r="B170" s="48">
        <f t="shared" si="10"/>
        <v>137</v>
      </c>
      <c r="C170" s="83">
        <v>7020</v>
      </c>
      <c r="D170" s="107"/>
      <c r="E170" s="116">
        <v>6299.4</v>
      </c>
      <c r="F170" s="115">
        <v>6908.7</v>
      </c>
      <c r="G170" s="52"/>
      <c r="H170" s="53"/>
      <c r="I170" s="53"/>
      <c r="J170" s="96"/>
      <c r="K170" s="52"/>
    </row>
    <row r="171" spans="1:17" x14ac:dyDescent="0.25">
      <c r="A171" s="51" t="s">
        <v>78</v>
      </c>
      <c r="B171" s="48">
        <f t="shared" si="10"/>
        <v>138</v>
      </c>
      <c r="C171" s="83">
        <v>7030</v>
      </c>
      <c r="D171" s="107"/>
      <c r="E171" s="116">
        <f>E169+E170</f>
        <v>101949.5</v>
      </c>
      <c r="F171" s="115">
        <f>F169+F170</f>
        <v>109967.09999999999</v>
      </c>
      <c r="G171" s="52"/>
      <c r="H171" s="53"/>
      <c r="I171" s="53"/>
      <c r="J171" s="96"/>
      <c r="K171" s="52"/>
    </row>
    <row r="172" spans="1:17" x14ac:dyDescent="0.25">
      <c r="A172" s="174" t="s">
        <v>79</v>
      </c>
      <c r="B172" s="127">
        <f t="shared" si="10"/>
        <v>139</v>
      </c>
      <c r="C172" s="175">
        <v>7040</v>
      </c>
      <c r="D172" s="176"/>
      <c r="E172" s="177"/>
      <c r="F172" s="176">
        <f t="shared" si="11"/>
        <v>0</v>
      </c>
      <c r="G172" s="178">
        <v>0</v>
      </c>
      <c r="H172" s="178">
        <v>0</v>
      </c>
      <c r="I172" s="178">
        <v>0</v>
      </c>
      <c r="J172" s="206">
        <v>0</v>
      </c>
      <c r="K172" s="52"/>
    </row>
    <row r="173" spans="1:17" x14ac:dyDescent="0.25">
      <c r="A173" s="174" t="s">
        <v>80</v>
      </c>
      <c r="B173" s="127">
        <f t="shared" si="10"/>
        <v>140</v>
      </c>
      <c r="C173" s="175">
        <v>7050</v>
      </c>
      <c r="D173" s="176"/>
      <c r="E173" s="177"/>
      <c r="F173" s="176">
        <f t="shared" si="11"/>
        <v>0</v>
      </c>
      <c r="G173" s="178">
        <v>0</v>
      </c>
      <c r="H173" s="178">
        <v>0</v>
      </c>
      <c r="I173" s="178">
        <v>0</v>
      </c>
      <c r="J173" s="206">
        <v>0</v>
      </c>
      <c r="K173" s="52"/>
      <c r="L173" s="208"/>
      <c r="M173" s="190"/>
      <c r="N173" s="190"/>
      <c r="O173" s="190"/>
      <c r="P173" s="190"/>
      <c r="Q173" s="190"/>
    </row>
    <row r="174" spans="1:17" ht="15.75" thickBot="1" x14ac:dyDescent="0.3">
      <c r="A174" s="80" t="s">
        <v>132</v>
      </c>
      <c r="B174" s="159">
        <f t="shared" ref="B174:B206" si="15">B173+1</f>
        <v>141</v>
      </c>
      <c r="C174" s="171">
        <v>8000</v>
      </c>
      <c r="D174" s="172"/>
      <c r="E174" s="173"/>
      <c r="F174" s="172">
        <f t="shared" si="11"/>
        <v>0</v>
      </c>
      <c r="G174" s="117"/>
      <c r="H174" s="173"/>
      <c r="I174" s="173"/>
      <c r="J174" s="173"/>
      <c r="K174" s="117"/>
      <c r="L174" s="209"/>
      <c r="M174" s="190"/>
      <c r="N174" s="190"/>
      <c r="O174" s="190"/>
      <c r="P174" s="190"/>
      <c r="Q174" s="190"/>
    </row>
    <row r="175" spans="1:17" x14ac:dyDescent="0.25">
      <c r="A175" s="47" t="s">
        <v>221</v>
      </c>
      <c r="B175" s="44">
        <f t="shared" si="15"/>
        <v>142</v>
      </c>
      <c r="C175" s="87">
        <v>8010</v>
      </c>
      <c r="D175" s="114"/>
      <c r="E175" s="143">
        <f t="shared" ref="E175:J175" si="16">SUM(E176:E182)</f>
        <v>1528.5</v>
      </c>
      <c r="F175" s="203">
        <f t="shared" si="16"/>
        <v>1363.75</v>
      </c>
      <c r="G175" s="180">
        <f t="shared" si="16"/>
        <v>1528.5</v>
      </c>
      <c r="H175" s="181">
        <f t="shared" si="16"/>
        <v>1528.5</v>
      </c>
      <c r="I175" s="181">
        <f t="shared" si="16"/>
        <v>1276.5</v>
      </c>
      <c r="J175" s="143">
        <f t="shared" si="16"/>
        <v>1121.5</v>
      </c>
      <c r="K175" s="180"/>
      <c r="L175" s="210"/>
      <c r="M175" s="190"/>
      <c r="N175" s="190"/>
      <c r="O175" s="190"/>
      <c r="P175" s="190"/>
      <c r="Q175" s="190"/>
    </row>
    <row r="176" spans="1:17" x14ac:dyDescent="0.25">
      <c r="A176" s="51" t="s">
        <v>81</v>
      </c>
      <c r="B176" s="48">
        <f t="shared" si="15"/>
        <v>143</v>
      </c>
      <c r="C176" s="88" t="s">
        <v>191</v>
      </c>
      <c r="D176" s="68"/>
      <c r="E176" s="144">
        <v>1</v>
      </c>
      <c r="F176" s="201">
        <v>1</v>
      </c>
      <c r="G176" s="182">
        <v>1</v>
      </c>
      <c r="H176" s="182">
        <v>1</v>
      </c>
      <c r="I176" s="182">
        <v>1</v>
      </c>
      <c r="J176" s="212">
        <v>1</v>
      </c>
      <c r="K176" s="182"/>
      <c r="L176" s="210"/>
      <c r="M176" s="190"/>
      <c r="N176" s="190"/>
      <c r="O176" s="190"/>
      <c r="P176" s="190"/>
      <c r="Q176" s="190"/>
    </row>
    <row r="177" spans="1:17" x14ac:dyDescent="0.25">
      <c r="A177" s="51" t="s">
        <v>114</v>
      </c>
      <c r="B177" s="48">
        <f t="shared" si="15"/>
        <v>144</v>
      </c>
      <c r="C177" s="88" t="s">
        <v>192</v>
      </c>
      <c r="D177" s="68"/>
      <c r="E177" s="144">
        <v>2</v>
      </c>
      <c r="F177" s="201">
        <v>4</v>
      </c>
      <c r="G177" s="182">
        <v>4</v>
      </c>
      <c r="H177" s="182">
        <v>4</v>
      </c>
      <c r="I177" s="182">
        <v>4</v>
      </c>
      <c r="J177" s="212">
        <v>4</v>
      </c>
      <c r="K177" s="182"/>
      <c r="L177" s="210"/>
      <c r="M177" s="190"/>
      <c r="N177" s="190"/>
      <c r="O177" s="190"/>
      <c r="P177" s="190"/>
      <c r="Q177" s="190"/>
    </row>
    <row r="178" spans="1:17" x14ac:dyDescent="0.25">
      <c r="A178" s="51" t="s">
        <v>82</v>
      </c>
      <c r="B178" s="48">
        <f t="shared" si="15"/>
        <v>145</v>
      </c>
      <c r="C178" s="88" t="s">
        <v>193</v>
      </c>
      <c r="D178" s="68"/>
      <c r="E178" s="144">
        <v>465.25</v>
      </c>
      <c r="F178" s="201">
        <v>412.25</v>
      </c>
      <c r="G178" s="182">
        <v>461.75</v>
      </c>
      <c r="H178" s="182">
        <v>461.75</v>
      </c>
      <c r="I178" s="182">
        <v>370</v>
      </c>
      <c r="J178" s="212">
        <v>355.25</v>
      </c>
      <c r="K178" s="182"/>
      <c r="L178" s="210"/>
      <c r="M178" s="190"/>
      <c r="N178" s="190"/>
      <c r="O178" s="190"/>
      <c r="P178" s="190"/>
      <c r="Q178" s="190"/>
    </row>
    <row r="179" spans="1:17" x14ac:dyDescent="0.25">
      <c r="A179" s="51" t="s">
        <v>83</v>
      </c>
      <c r="B179" s="48">
        <f t="shared" si="15"/>
        <v>146</v>
      </c>
      <c r="C179" s="88" t="s">
        <v>194</v>
      </c>
      <c r="D179" s="68"/>
      <c r="E179" s="144">
        <v>30.25</v>
      </c>
      <c r="F179" s="201">
        <v>23</v>
      </c>
      <c r="G179" s="182">
        <v>28.25</v>
      </c>
      <c r="H179" s="182">
        <v>28.25</v>
      </c>
      <c r="I179" s="182">
        <v>18</v>
      </c>
      <c r="J179" s="212">
        <v>18</v>
      </c>
      <c r="K179" s="182"/>
      <c r="L179" s="210"/>
      <c r="M179" s="190"/>
      <c r="N179" s="190"/>
      <c r="O179" s="190"/>
      <c r="P179" s="190"/>
      <c r="Q179" s="190"/>
    </row>
    <row r="180" spans="1:17" x14ac:dyDescent="0.25">
      <c r="A180" s="51" t="s">
        <v>84</v>
      </c>
      <c r="B180" s="48">
        <f t="shared" si="15"/>
        <v>147</v>
      </c>
      <c r="C180" s="88" t="s">
        <v>195</v>
      </c>
      <c r="D180" s="68"/>
      <c r="E180" s="144">
        <v>662.5</v>
      </c>
      <c r="F180" s="201">
        <v>566.75</v>
      </c>
      <c r="G180" s="182">
        <v>661.5</v>
      </c>
      <c r="H180" s="182">
        <v>662.5</v>
      </c>
      <c r="I180" s="182">
        <v>485.25</v>
      </c>
      <c r="J180" s="212">
        <v>458</v>
      </c>
      <c r="K180" s="182"/>
      <c r="L180" s="210"/>
      <c r="M180" s="190"/>
      <c r="N180" s="190"/>
      <c r="O180" s="190"/>
      <c r="P180" s="190"/>
      <c r="Q180" s="190"/>
    </row>
    <row r="181" spans="1:17" x14ac:dyDescent="0.25">
      <c r="A181" s="51" t="s">
        <v>85</v>
      </c>
      <c r="B181" s="48">
        <f t="shared" si="15"/>
        <v>148</v>
      </c>
      <c r="C181" s="89" t="s">
        <v>196</v>
      </c>
      <c r="D181" s="68"/>
      <c r="E181" s="144">
        <v>182</v>
      </c>
      <c r="F181" s="201">
        <v>196.75</v>
      </c>
      <c r="G181" s="182">
        <v>182.5</v>
      </c>
      <c r="H181" s="182">
        <v>181.5</v>
      </c>
      <c r="I181" s="182">
        <v>265.25</v>
      </c>
      <c r="J181" s="212">
        <v>158.5</v>
      </c>
      <c r="K181" s="182"/>
      <c r="L181" s="210"/>
      <c r="M181" s="190"/>
      <c r="N181" s="190"/>
      <c r="O181" s="190"/>
      <c r="P181" s="190"/>
      <c r="Q181" s="190"/>
    </row>
    <row r="182" spans="1:17" ht="15.75" thickBot="1" x14ac:dyDescent="0.3">
      <c r="A182" s="73" t="s">
        <v>86</v>
      </c>
      <c r="B182" s="61">
        <f t="shared" si="15"/>
        <v>149</v>
      </c>
      <c r="C182" s="89" t="s">
        <v>197</v>
      </c>
      <c r="D182" s="85"/>
      <c r="E182" s="145">
        <v>185.5</v>
      </c>
      <c r="F182" s="201">
        <v>160</v>
      </c>
      <c r="G182" s="182">
        <v>189.5</v>
      </c>
      <c r="H182" s="182">
        <v>189.5</v>
      </c>
      <c r="I182" s="182">
        <v>133</v>
      </c>
      <c r="J182" s="212">
        <v>126.75</v>
      </c>
      <c r="K182" s="183"/>
      <c r="L182" s="190"/>
      <c r="M182" s="190"/>
      <c r="N182" s="190"/>
      <c r="O182" s="190"/>
      <c r="P182" s="190"/>
      <c r="Q182" s="190"/>
    </row>
    <row r="183" spans="1:17" ht="15.75" thickBot="1" x14ac:dyDescent="0.3">
      <c r="A183" s="38" t="s">
        <v>87</v>
      </c>
      <c r="B183" s="39">
        <f t="shared" si="15"/>
        <v>150</v>
      </c>
      <c r="C183" s="90">
        <v>8020</v>
      </c>
      <c r="D183" s="43"/>
      <c r="E183" s="142">
        <v>111737.60000000001</v>
      </c>
      <c r="F183" s="189">
        <f t="shared" ref="F183:F206" si="17">G183+H183+I183+J183</f>
        <v>118110.20000000001</v>
      </c>
      <c r="G183" s="184">
        <f>SUM(G184:G190)</f>
        <v>29433</v>
      </c>
      <c r="H183" s="186">
        <f>SUM(H184:H190)</f>
        <v>30742.999999999996</v>
      </c>
      <c r="I183" s="129">
        <f>SUM(I184:I190)</f>
        <v>30943.900000000005</v>
      </c>
      <c r="J183" s="142">
        <f>SUM(J184:J190)</f>
        <v>26990.3</v>
      </c>
      <c r="K183" s="186"/>
      <c r="L183" s="211"/>
      <c r="M183" s="211"/>
      <c r="N183" s="211"/>
      <c r="O183" s="190"/>
      <c r="P183" s="208"/>
      <c r="Q183" s="208"/>
    </row>
    <row r="184" spans="1:17" x14ac:dyDescent="0.25">
      <c r="A184" s="47" t="s">
        <v>81</v>
      </c>
      <c r="B184" s="44">
        <f t="shared" si="15"/>
        <v>151</v>
      </c>
      <c r="C184" s="88" t="s">
        <v>198</v>
      </c>
      <c r="D184" s="46"/>
      <c r="E184" s="130">
        <v>404.9</v>
      </c>
      <c r="F184" s="121">
        <f>SUM(G184:J184)</f>
        <v>713.00000000000011</v>
      </c>
      <c r="G184" s="185">
        <v>162</v>
      </c>
      <c r="H184" s="185">
        <v>180.1</v>
      </c>
      <c r="I184" s="185">
        <v>180.3</v>
      </c>
      <c r="J184" s="185">
        <v>190.6</v>
      </c>
      <c r="K184" s="202"/>
      <c r="L184" s="211"/>
      <c r="M184" s="190"/>
      <c r="N184" s="190"/>
      <c r="O184" s="190"/>
      <c r="P184" s="208"/>
      <c r="Q184" s="208"/>
    </row>
    <row r="185" spans="1:17" x14ac:dyDescent="0.25">
      <c r="A185" s="47" t="s">
        <v>115</v>
      </c>
      <c r="B185" s="48">
        <f t="shared" si="15"/>
        <v>152</v>
      </c>
      <c r="C185" s="88" t="s">
        <v>199</v>
      </c>
      <c r="D185" s="46"/>
      <c r="E185" s="130">
        <v>261.39999999999998</v>
      </c>
      <c r="F185" s="115">
        <f t="shared" si="17"/>
        <v>925.2</v>
      </c>
      <c r="G185" s="185">
        <v>222.2</v>
      </c>
      <c r="H185" s="185">
        <v>223.8</v>
      </c>
      <c r="I185" s="185">
        <v>232.7</v>
      </c>
      <c r="J185" s="185">
        <v>246.5</v>
      </c>
      <c r="K185" s="150"/>
      <c r="L185" s="190"/>
      <c r="M185" s="190"/>
      <c r="N185" s="190"/>
      <c r="O185" s="190"/>
      <c r="P185" s="208"/>
      <c r="Q185" s="208"/>
    </row>
    <row r="186" spans="1:17" x14ac:dyDescent="0.25">
      <c r="A186" s="51" t="s">
        <v>82</v>
      </c>
      <c r="B186" s="48">
        <f t="shared" si="15"/>
        <v>153</v>
      </c>
      <c r="C186" s="88" t="s">
        <v>200</v>
      </c>
      <c r="D186" s="52"/>
      <c r="E186" s="116">
        <v>49672.800000000003</v>
      </c>
      <c r="F186" s="115">
        <f t="shared" si="17"/>
        <v>47449.4</v>
      </c>
      <c r="G186" s="185">
        <v>11749.3</v>
      </c>
      <c r="H186" s="185">
        <v>12078.3</v>
      </c>
      <c r="I186" s="185">
        <v>12354.7</v>
      </c>
      <c r="J186" s="185">
        <v>11267.1</v>
      </c>
      <c r="K186" s="151"/>
      <c r="L186" s="211"/>
      <c r="M186" s="211"/>
      <c r="N186" s="190"/>
      <c r="O186" s="190"/>
      <c r="P186" s="208"/>
      <c r="Q186" s="208"/>
    </row>
    <row r="187" spans="1:17" x14ac:dyDescent="0.25">
      <c r="A187" s="51" t="s">
        <v>83</v>
      </c>
      <c r="B187" s="48">
        <f t="shared" si="15"/>
        <v>154</v>
      </c>
      <c r="C187" s="88" t="s">
        <v>201</v>
      </c>
      <c r="D187" s="52"/>
      <c r="E187" s="116">
        <v>3407.8</v>
      </c>
      <c r="F187" s="115">
        <f t="shared" si="17"/>
        <v>3193.6</v>
      </c>
      <c r="G187" s="185">
        <v>739</v>
      </c>
      <c r="H187" s="185">
        <v>835.1</v>
      </c>
      <c r="I187" s="185">
        <v>841.9</v>
      </c>
      <c r="J187" s="185">
        <v>777.6</v>
      </c>
      <c r="K187" s="151"/>
      <c r="L187" s="211"/>
      <c r="M187" s="190"/>
      <c r="N187" s="190"/>
      <c r="O187" s="190"/>
      <c r="P187" s="208"/>
      <c r="Q187" s="208"/>
    </row>
    <row r="188" spans="1:17" x14ac:dyDescent="0.25">
      <c r="A188" s="51" t="s">
        <v>84</v>
      </c>
      <c r="B188" s="48">
        <f t="shared" si="15"/>
        <v>155</v>
      </c>
      <c r="C188" s="88" t="s">
        <v>202</v>
      </c>
      <c r="D188" s="52"/>
      <c r="E188" s="116">
        <v>40050.800000000003</v>
      </c>
      <c r="F188" s="115">
        <f t="shared" si="17"/>
        <v>43389.8</v>
      </c>
      <c r="G188" s="185">
        <v>10872.4</v>
      </c>
      <c r="H188" s="185">
        <v>11579.9</v>
      </c>
      <c r="I188" s="185">
        <v>11395.2</v>
      </c>
      <c r="J188" s="185">
        <v>9542.2999999999993</v>
      </c>
      <c r="K188" s="151"/>
      <c r="L188" s="211"/>
      <c r="M188" s="190"/>
      <c r="N188" s="190"/>
      <c r="O188" s="190"/>
      <c r="P188" s="208"/>
      <c r="Q188" s="208"/>
    </row>
    <row r="189" spans="1:17" x14ac:dyDescent="0.25">
      <c r="A189" s="51" t="s">
        <v>85</v>
      </c>
      <c r="B189" s="48">
        <f t="shared" si="15"/>
        <v>156</v>
      </c>
      <c r="C189" s="89" t="s">
        <v>203</v>
      </c>
      <c r="D189" s="52"/>
      <c r="E189" s="116">
        <v>8104.3</v>
      </c>
      <c r="F189" s="115">
        <f t="shared" si="17"/>
        <v>10483.4</v>
      </c>
      <c r="G189" s="185">
        <v>2747</v>
      </c>
      <c r="H189" s="185">
        <v>2634.5</v>
      </c>
      <c r="I189" s="185">
        <v>2686.2</v>
      </c>
      <c r="J189" s="185">
        <v>2415.6999999999998</v>
      </c>
      <c r="K189" s="151"/>
      <c r="L189" s="211"/>
      <c r="M189" s="190"/>
      <c r="N189" s="190"/>
      <c r="O189" s="190"/>
      <c r="P189" s="208"/>
      <c r="Q189" s="208"/>
    </row>
    <row r="190" spans="1:17" ht="15.75" thickBot="1" x14ac:dyDescent="0.3">
      <c r="A190" s="73" t="s">
        <v>86</v>
      </c>
      <c r="B190" s="61">
        <f t="shared" si="15"/>
        <v>157</v>
      </c>
      <c r="C190" s="89" t="s">
        <v>204</v>
      </c>
      <c r="D190" s="57"/>
      <c r="E190" s="131">
        <v>9835.7000000000007</v>
      </c>
      <c r="F190" s="155">
        <f t="shared" si="17"/>
        <v>11955.8</v>
      </c>
      <c r="G190" s="185">
        <v>2941.1</v>
      </c>
      <c r="H190" s="185">
        <v>3211.3</v>
      </c>
      <c r="I190" s="185">
        <v>3252.9</v>
      </c>
      <c r="J190" s="185">
        <v>2550.5</v>
      </c>
      <c r="K190" s="63"/>
      <c r="L190" s="211"/>
      <c r="M190" s="190"/>
      <c r="N190" s="190"/>
      <c r="O190" s="190"/>
      <c r="P190" s="208"/>
      <c r="Q190" s="208"/>
    </row>
    <row r="191" spans="1:17" ht="26.25" thickBot="1" x14ac:dyDescent="0.3">
      <c r="A191" s="38" t="s">
        <v>288</v>
      </c>
      <c r="B191" s="39">
        <f t="shared" si="15"/>
        <v>158</v>
      </c>
      <c r="C191" s="90">
        <v>8030</v>
      </c>
      <c r="D191" s="43"/>
      <c r="E191" s="142">
        <v>10.9</v>
      </c>
      <c r="F191" s="41">
        <f t="shared" ref="F191:F198" si="18">F183/F175/12</f>
        <v>7.2172441185456782</v>
      </c>
      <c r="G191" s="42">
        <f t="shared" ref="G191:J198" si="19">G183/G175/3</f>
        <v>6.4187111547268563</v>
      </c>
      <c r="H191" s="118">
        <f t="shared" si="19"/>
        <v>6.7043942863373678</v>
      </c>
      <c r="I191" s="119">
        <f t="shared" si="19"/>
        <v>8.0804021412717066</v>
      </c>
      <c r="J191" s="213">
        <f>J183/J175/3</f>
        <v>8.0220835190964479</v>
      </c>
      <c r="K191" s="43"/>
      <c r="L191" s="211"/>
      <c r="M191" s="190"/>
      <c r="N191" s="190"/>
      <c r="O191" s="190"/>
      <c r="P191" s="190"/>
      <c r="Q191" s="190"/>
    </row>
    <row r="192" spans="1:17" x14ac:dyDescent="0.25">
      <c r="A192" s="47" t="s">
        <v>81</v>
      </c>
      <c r="B192" s="44">
        <f t="shared" si="15"/>
        <v>159</v>
      </c>
      <c r="C192" s="88" t="s">
        <v>205</v>
      </c>
      <c r="D192" s="46"/>
      <c r="E192" s="146">
        <v>33.700000000000003</v>
      </c>
      <c r="F192" s="67">
        <f t="shared" si="18"/>
        <v>59.416666666666679</v>
      </c>
      <c r="G192" s="93">
        <f t="shared" si="19"/>
        <v>54</v>
      </c>
      <c r="H192" s="94">
        <f t="shared" si="19"/>
        <v>60.033333333333331</v>
      </c>
      <c r="I192" s="94">
        <f t="shared" si="19"/>
        <v>60.1</v>
      </c>
      <c r="J192" s="207">
        <f t="shared" si="19"/>
        <v>63.533333333333331</v>
      </c>
      <c r="K192" s="94"/>
      <c r="L192" s="211"/>
      <c r="M192" s="190"/>
      <c r="N192" s="190"/>
      <c r="O192" s="190"/>
      <c r="P192" s="190"/>
      <c r="Q192" s="190"/>
    </row>
    <row r="193" spans="1:17" x14ac:dyDescent="0.25">
      <c r="A193" s="47" t="s">
        <v>115</v>
      </c>
      <c r="B193" s="48">
        <f t="shared" si="15"/>
        <v>160</v>
      </c>
      <c r="C193" s="88" t="s">
        <v>206</v>
      </c>
      <c r="D193" s="46"/>
      <c r="E193" s="146">
        <v>10.9</v>
      </c>
      <c r="F193" s="68">
        <f t="shared" si="18"/>
        <v>19.275000000000002</v>
      </c>
      <c r="G193" s="93">
        <f t="shared" si="19"/>
        <v>18.516666666666666</v>
      </c>
      <c r="H193" s="52">
        <f t="shared" si="19"/>
        <v>18.650000000000002</v>
      </c>
      <c r="I193" s="52">
        <f t="shared" si="19"/>
        <v>19.391666666666666</v>
      </c>
      <c r="J193" s="95">
        <f t="shared" si="19"/>
        <v>20.541666666666668</v>
      </c>
      <c r="K193" s="46"/>
      <c r="L193" s="190"/>
      <c r="M193" s="190"/>
      <c r="N193" s="190"/>
      <c r="O193" s="190"/>
      <c r="P193" s="190"/>
      <c r="Q193" s="190"/>
    </row>
    <row r="194" spans="1:17" x14ac:dyDescent="0.25">
      <c r="A194" s="51" t="s">
        <v>82</v>
      </c>
      <c r="B194" s="48">
        <f t="shared" si="15"/>
        <v>161</v>
      </c>
      <c r="C194" s="88" t="s">
        <v>207</v>
      </c>
      <c r="D194" s="52"/>
      <c r="E194" s="135">
        <v>8.9</v>
      </c>
      <c r="F194" s="68">
        <f t="shared" si="18"/>
        <v>9.5915504346068321</v>
      </c>
      <c r="G194" s="96">
        <f t="shared" si="19"/>
        <v>8.4817181014257343</v>
      </c>
      <c r="H194" s="52">
        <f t="shared" si="19"/>
        <v>8.719220357336221</v>
      </c>
      <c r="I194" s="52">
        <f t="shared" si="19"/>
        <v>11.130360360360362</v>
      </c>
      <c r="J194" s="95">
        <f t="shared" si="19"/>
        <v>10.571991555242787</v>
      </c>
      <c r="K194" s="52"/>
      <c r="L194" s="190"/>
      <c r="M194" s="190"/>
      <c r="N194" s="190"/>
      <c r="O194" s="190"/>
      <c r="P194" s="190"/>
      <c r="Q194" s="190"/>
    </row>
    <row r="195" spans="1:17" x14ac:dyDescent="0.25">
      <c r="A195" s="51" t="s">
        <v>83</v>
      </c>
      <c r="B195" s="48">
        <f t="shared" si="15"/>
        <v>162</v>
      </c>
      <c r="C195" s="88" t="s">
        <v>208</v>
      </c>
      <c r="D195" s="52"/>
      <c r="E195" s="135">
        <v>9.4</v>
      </c>
      <c r="F195" s="68">
        <f t="shared" si="18"/>
        <v>11.571014492753624</v>
      </c>
      <c r="G195" s="96">
        <f t="shared" si="19"/>
        <v>8.7197640117994109</v>
      </c>
      <c r="H195" s="52">
        <f t="shared" si="19"/>
        <v>9.8536873156342182</v>
      </c>
      <c r="I195" s="52">
        <f t="shared" si="19"/>
        <v>15.59074074074074</v>
      </c>
      <c r="J195" s="95">
        <f t="shared" si="19"/>
        <v>14.4</v>
      </c>
      <c r="K195" s="52"/>
      <c r="L195" s="190"/>
      <c r="M195" s="190"/>
      <c r="N195" s="211"/>
      <c r="O195" s="190"/>
      <c r="P195" s="190"/>
      <c r="Q195" s="190"/>
    </row>
    <row r="196" spans="1:17" x14ac:dyDescent="0.25">
      <c r="A196" s="51" t="s">
        <v>84</v>
      </c>
      <c r="B196" s="48">
        <f t="shared" si="15"/>
        <v>163</v>
      </c>
      <c r="C196" s="88" t="s">
        <v>209</v>
      </c>
      <c r="D196" s="52"/>
      <c r="E196" s="135">
        <v>5</v>
      </c>
      <c r="F196" s="68">
        <f t="shared" si="18"/>
        <v>6.3799147184237617</v>
      </c>
      <c r="G196" s="96">
        <f t="shared" si="19"/>
        <v>5.4786596119929456</v>
      </c>
      <c r="H196" s="52">
        <f t="shared" si="19"/>
        <v>5.826364779874214</v>
      </c>
      <c r="I196" s="52">
        <f t="shared" si="19"/>
        <v>7.8277176713034526</v>
      </c>
      <c r="J196" s="95">
        <f t="shared" si="19"/>
        <v>6.9449053857350798</v>
      </c>
      <c r="K196" s="52"/>
      <c r="L196" s="211"/>
      <c r="M196" s="190"/>
      <c r="N196" s="190"/>
      <c r="O196" s="190"/>
      <c r="P196" s="190"/>
      <c r="Q196" s="190"/>
    </row>
    <row r="197" spans="1:17" x14ac:dyDescent="0.25">
      <c r="A197" s="51" t="s">
        <v>85</v>
      </c>
      <c r="B197" s="48">
        <f t="shared" si="15"/>
        <v>164</v>
      </c>
      <c r="C197" s="89" t="s">
        <v>210</v>
      </c>
      <c r="D197" s="52"/>
      <c r="E197" s="135">
        <v>3.7</v>
      </c>
      <c r="F197" s="68">
        <f t="shared" si="18"/>
        <v>4.4402371876323592</v>
      </c>
      <c r="G197" s="96">
        <f t="shared" si="19"/>
        <v>5.0173515981735157</v>
      </c>
      <c r="H197" s="52">
        <f t="shared" si="19"/>
        <v>4.8383838383838382</v>
      </c>
      <c r="I197" s="52">
        <f t="shared" si="19"/>
        <v>3.3756833176248819</v>
      </c>
      <c r="J197" s="95">
        <f t="shared" si="19"/>
        <v>5.0803364879074655</v>
      </c>
      <c r="K197" s="52"/>
      <c r="L197" s="190"/>
      <c r="M197" s="190"/>
      <c r="N197" s="190"/>
      <c r="O197" s="190"/>
      <c r="P197" s="190"/>
      <c r="Q197" s="190"/>
    </row>
    <row r="198" spans="1:17" ht="15.75" thickBot="1" x14ac:dyDescent="0.3">
      <c r="A198" s="73" t="s">
        <v>86</v>
      </c>
      <c r="B198" s="61">
        <f t="shared" si="15"/>
        <v>165</v>
      </c>
      <c r="C198" s="89" t="s">
        <v>211</v>
      </c>
      <c r="D198" s="57"/>
      <c r="E198" s="147">
        <v>4.4000000000000004</v>
      </c>
      <c r="F198" s="85">
        <f t="shared" si="18"/>
        <v>6.2269791666666663</v>
      </c>
      <c r="G198" s="120">
        <f t="shared" si="19"/>
        <v>5.1734388742304303</v>
      </c>
      <c r="H198" s="63">
        <f t="shared" si="19"/>
        <v>5.6487247141600712</v>
      </c>
      <c r="I198" s="63">
        <f t="shared" si="19"/>
        <v>8.1526315789473696</v>
      </c>
      <c r="J198" s="99">
        <f t="shared" si="19"/>
        <v>6.7074293228139377</v>
      </c>
      <c r="K198" s="63"/>
      <c r="L198" s="211"/>
      <c r="M198" s="211"/>
      <c r="N198" s="211"/>
      <c r="O198" s="211"/>
      <c r="P198" s="190"/>
      <c r="Q198" s="190"/>
    </row>
    <row r="199" spans="1:17" ht="15.75" thickBot="1" x14ac:dyDescent="0.3">
      <c r="A199" s="38" t="s">
        <v>88</v>
      </c>
      <c r="B199" s="39">
        <f t="shared" si="15"/>
        <v>166</v>
      </c>
      <c r="C199" s="90">
        <v>8040</v>
      </c>
      <c r="D199" s="43"/>
      <c r="E199" s="142"/>
      <c r="F199" s="41">
        <f t="shared" si="17"/>
        <v>0</v>
      </c>
      <c r="G199" s="91"/>
      <c r="H199" s="105"/>
      <c r="I199" s="106"/>
      <c r="J199" s="105"/>
      <c r="K199" s="43"/>
      <c r="L199" s="190"/>
      <c r="M199" s="190"/>
      <c r="N199" s="190"/>
      <c r="O199" s="190"/>
      <c r="P199" s="190"/>
      <c r="Q199" s="190"/>
    </row>
    <row r="200" spans="1:17" x14ac:dyDescent="0.25">
      <c r="A200" s="47" t="s">
        <v>81</v>
      </c>
      <c r="B200" s="44">
        <f t="shared" si="15"/>
        <v>167</v>
      </c>
      <c r="C200" s="88" t="s">
        <v>212</v>
      </c>
      <c r="D200" s="46"/>
      <c r="E200" s="130"/>
      <c r="F200" s="67">
        <f t="shared" si="17"/>
        <v>0</v>
      </c>
      <c r="G200" s="92"/>
      <c r="H200" s="46"/>
      <c r="I200" s="93"/>
      <c r="J200" s="46"/>
      <c r="K200" s="60"/>
    </row>
    <row r="201" spans="1:17" x14ac:dyDescent="0.25">
      <c r="A201" s="51" t="s">
        <v>115</v>
      </c>
      <c r="B201" s="48">
        <f t="shared" si="15"/>
        <v>168</v>
      </c>
      <c r="C201" s="88" t="s">
        <v>213</v>
      </c>
      <c r="D201" s="52"/>
      <c r="E201" s="116"/>
      <c r="F201" s="68">
        <f t="shared" si="17"/>
        <v>0</v>
      </c>
      <c r="G201" s="95"/>
      <c r="H201" s="52"/>
      <c r="I201" s="96"/>
      <c r="J201" s="52"/>
      <c r="K201" s="53"/>
    </row>
    <row r="202" spans="1:17" x14ac:dyDescent="0.25">
      <c r="A202" s="51" t="s">
        <v>82</v>
      </c>
      <c r="B202" s="48">
        <f t="shared" si="15"/>
        <v>169</v>
      </c>
      <c r="C202" s="88" t="s">
        <v>214</v>
      </c>
      <c r="D202" s="52"/>
      <c r="E202" s="116"/>
      <c r="F202" s="68">
        <f t="shared" si="17"/>
        <v>0</v>
      </c>
      <c r="G202" s="95"/>
      <c r="H202" s="52"/>
      <c r="I202" s="96"/>
      <c r="J202" s="52"/>
      <c r="K202" s="53"/>
    </row>
    <row r="203" spans="1:17" x14ac:dyDescent="0.25">
      <c r="A203" s="51" t="s">
        <v>83</v>
      </c>
      <c r="B203" s="48">
        <f t="shared" si="15"/>
        <v>170</v>
      </c>
      <c r="C203" s="88" t="s">
        <v>215</v>
      </c>
      <c r="D203" s="52"/>
      <c r="E203" s="116"/>
      <c r="F203" s="68">
        <f t="shared" si="17"/>
        <v>0</v>
      </c>
      <c r="G203" s="95"/>
      <c r="H203" s="52"/>
      <c r="I203" s="96"/>
      <c r="J203" s="52"/>
      <c r="K203" s="53"/>
    </row>
    <row r="204" spans="1:17" x14ac:dyDescent="0.25">
      <c r="A204" s="51" t="s">
        <v>84</v>
      </c>
      <c r="B204" s="48">
        <f t="shared" si="15"/>
        <v>171</v>
      </c>
      <c r="C204" s="88" t="s">
        <v>216</v>
      </c>
      <c r="D204" s="52"/>
      <c r="E204" s="116"/>
      <c r="F204" s="68">
        <f t="shared" si="17"/>
        <v>0</v>
      </c>
      <c r="G204" s="95"/>
      <c r="H204" s="52"/>
      <c r="I204" s="96"/>
      <c r="J204" s="52"/>
      <c r="K204" s="53"/>
    </row>
    <row r="205" spans="1:17" x14ac:dyDescent="0.25">
      <c r="A205" s="51" t="s">
        <v>85</v>
      </c>
      <c r="B205" s="48">
        <f t="shared" si="15"/>
        <v>172</v>
      </c>
      <c r="C205" s="89" t="s">
        <v>217</v>
      </c>
      <c r="D205" s="52"/>
      <c r="E205" s="116"/>
      <c r="F205" s="68">
        <f t="shared" si="17"/>
        <v>0</v>
      </c>
      <c r="G205" s="95"/>
      <c r="H205" s="52"/>
      <c r="I205" s="96"/>
      <c r="J205" s="52"/>
      <c r="K205" s="53"/>
    </row>
    <row r="206" spans="1:17" ht="15.75" thickBot="1" x14ac:dyDescent="0.3">
      <c r="A206" s="97" t="s">
        <v>86</v>
      </c>
      <c r="B206" s="61">
        <f t="shared" si="15"/>
        <v>173</v>
      </c>
      <c r="C206" s="98" t="s">
        <v>218</v>
      </c>
      <c r="D206" s="63"/>
      <c r="E206" s="132"/>
      <c r="F206" s="85">
        <f t="shared" si="17"/>
        <v>0</v>
      </c>
      <c r="G206" s="99"/>
      <c r="H206" s="63"/>
      <c r="I206" s="100"/>
      <c r="J206" s="63"/>
      <c r="K206" s="62"/>
    </row>
    <row r="207" spans="1:17" x14ac:dyDescent="0.25">
      <c r="A207" s="12"/>
      <c r="B207" s="27"/>
      <c r="C207" s="101"/>
      <c r="D207" s="235"/>
      <c r="E207" s="235"/>
      <c r="F207" s="235"/>
      <c r="G207" s="102"/>
      <c r="K207" s="1"/>
    </row>
    <row r="208" spans="1:17" x14ac:dyDescent="0.25">
      <c r="B208" s="27"/>
      <c r="C208" s="11"/>
      <c r="D208" s="237"/>
      <c r="E208" s="237"/>
      <c r="F208" s="237"/>
      <c r="G208" s="103"/>
      <c r="K208" s="104"/>
    </row>
    <row r="209" spans="1:10" x14ac:dyDescent="0.25">
      <c r="A209" s="12" t="s">
        <v>222</v>
      </c>
      <c r="H209" s="236" t="s">
        <v>298</v>
      </c>
      <c r="I209" s="236"/>
      <c r="J209" s="236"/>
    </row>
    <row r="210" spans="1:10" x14ac:dyDescent="0.25">
      <c r="A210" s="124"/>
      <c r="H210" s="224"/>
      <c r="I210" s="224"/>
      <c r="J210" s="224"/>
    </row>
    <row r="211" spans="1:10" x14ac:dyDescent="0.25">
      <c r="A211" s="124"/>
    </row>
    <row r="212" spans="1:10" x14ac:dyDescent="0.25">
      <c r="A212" s="124"/>
      <c r="H212" s="1"/>
      <c r="I212" s="1"/>
      <c r="J212" s="1"/>
    </row>
    <row r="213" spans="1:10" x14ac:dyDescent="0.25">
      <c r="H213" s="1"/>
      <c r="I213" s="1"/>
      <c r="J213" s="1"/>
    </row>
  </sheetData>
  <mergeCells count="43">
    <mergeCell ref="B18:H18"/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J5:K5"/>
    <mergeCell ref="I18:J18"/>
    <mergeCell ref="H210:J210"/>
    <mergeCell ref="F31:F32"/>
    <mergeCell ref="G31:J31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D207:F207"/>
    <mergeCell ref="H209:J209"/>
    <mergeCell ref="D208:F208"/>
    <mergeCell ref="B19:H19"/>
    <mergeCell ref="I19:J19"/>
    <mergeCell ref="B20:H20"/>
    <mergeCell ref="I20:J20"/>
    <mergeCell ref="K31:K32"/>
    <mergeCell ref="B21:H21"/>
    <mergeCell ref="I21:J21"/>
    <mergeCell ref="B22:H22"/>
    <mergeCell ref="B23:H23"/>
    <mergeCell ref="B24:H24"/>
    <mergeCell ref="I24:J24"/>
  </mergeCells>
  <pageMargins left="0.7" right="0.7" top="0.75" bottom="0.75" header="0.3" footer="0.3"/>
  <pageSetup paperSize="9" scale="70" orientation="landscape" r:id="rId1"/>
  <headerFooter>
    <oddFooter>&amp;C&amp;P</oddFooter>
  </headerFooter>
  <rowBreaks count="2" manualBreakCount="2">
    <brk id="37" max="16383" man="1"/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фін.план 2021 ІV кв.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2022-02-11T12:33:12Z</dcterms:modified>
</cp:coreProperties>
</file>