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2 проєкти\Лютий\лютий 3\"/>
    </mc:Choice>
  </mc:AlternateContent>
  <bookViews>
    <workbookView xWindow="0" yWindow="0" windowWidth="13170" windowHeight="12360" tabRatio="837"/>
  </bookViews>
  <sheets>
    <sheet name="форма 2. Фін план- звіт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'форма 2. Фін план- звіт'!$31:$33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'форма 2. Фін план- звіт'!$A$1:$K$209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</workbook>
</file>

<file path=xl/calcChain.xml><?xml version="1.0" encoding="utf-8"?>
<calcChain xmlns="http://schemas.openxmlformats.org/spreadsheetml/2006/main">
  <c r="I112" i="20" l="1"/>
  <c r="I186" i="20" l="1"/>
  <c r="I184" i="20"/>
  <c r="I140" i="20" l="1"/>
  <c r="H140" i="20"/>
  <c r="I141" i="20"/>
  <c r="H141" i="20"/>
  <c r="I143" i="20"/>
  <c r="H143" i="20"/>
  <c r="I137" i="20" l="1"/>
  <c r="H137" i="20"/>
  <c r="E52" i="20"/>
  <c r="D52" i="20"/>
  <c r="I131" i="20"/>
  <c r="I108" i="20"/>
  <c r="I41" i="20" s="1"/>
  <c r="I48" i="20"/>
  <c r="I47" i="20"/>
  <c r="H130" i="20"/>
  <c r="H129" i="20"/>
  <c r="E131" i="20"/>
  <c r="H131" i="20"/>
  <c r="I106" i="20"/>
  <c r="H106" i="20"/>
  <c r="I102" i="20"/>
  <c r="H102" i="20"/>
  <c r="I100" i="20"/>
  <c r="H100" i="20"/>
  <c r="I99" i="20"/>
  <c r="H99" i="20"/>
  <c r="I129" i="20"/>
  <c r="I80" i="20"/>
  <c r="H80" i="20"/>
  <c r="I89" i="20"/>
  <c r="H89" i="20"/>
  <c r="I86" i="20"/>
  <c r="H86" i="20"/>
  <c r="I83" i="20"/>
  <c r="H83" i="20"/>
  <c r="I77" i="20"/>
  <c r="I76" i="20"/>
  <c r="I74" i="20"/>
  <c r="I72" i="20" l="1"/>
  <c r="H36" i="20"/>
  <c r="H37" i="20"/>
  <c r="H39" i="20"/>
  <c r="H40" i="20"/>
  <c r="H43" i="20"/>
  <c r="H71" i="20"/>
  <c r="H70" i="20"/>
  <c r="D71" i="20"/>
  <c r="D70" i="20"/>
  <c r="I198" i="20" l="1"/>
  <c r="I197" i="20"/>
  <c r="I196" i="20"/>
  <c r="I195" i="20"/>
  <c r="I194" i="20"/>
  <c r="I193" i="20"/>
  <c r="I192" i="20"/>
  <c r="H192" i="20" l="1"/>
  <c r="H193" i="20"/>
  <c r="H194" i="20"/>
  <c r="H195" i="20"/>
  <c r="H196" i="20"/>
  <c r="H197" i="20"/>
  <c r="H198" i="20"/>
  <c r="D183" i="20" l="1"/>
  <c r="J138" i="20" l="1"/>
  <c r="J129" i="20"/>
  <c r="J131" i="20" l="1"/>
  <c r="E69" i="20" l="1"/>
  <c r="H69" i="20" l="1"/>
  <c r="F72" i="20" l="1"/>
  <c r="D96" i="20"/>
  <c r="D69" i="20"/>
  <c r="E183" i="20" l="1"/>
  <c r="F172" i="20" l="1"/>
  <c r="F173" i="20"/>
  <c r="E96" i="20" l="1"/>
  <c r="J104" i="20" l="1"/>
  <c r="J105" i="20"/>
  <c r="J128" i="20"/>
  <c r="K129" i="20"/>
  <c r="G125" i="20" l="1"/>
  <c r="H125" i="20"/>
  <c r="I125" i="20"/>
  <c r="K125" i="20"/>
  <c r="J52" i="20" l="1"/>
  <c r="K52" i="20" s="1"/>
  <c r="J51" i="20"/>
  <c r="F52" i="20"/>
  <c r="F51" i="20"/>
  <c r="F130" i="20"/>
  <c r="G130" i="20" s="1"/>
  <c r="F129" i="20"/>
  <c r="G129" i="20" s="1"/>
  <c r="F128" i="20"/>
  <c r="F127" i="20"/>
  <c r="F126" i="20"/>
  <c r="F124" i="20"/>
  <c r="F123" i="20"/>
  <c r="F122" i="20"/>
  <c r="F121" i="20"/>
  <c r="F120" i="20"/>
  <c r="F118" i="20"/>
  <c r="F117" i="20"/>
  <c r="F116" i="20"/>
  <c r="F115" i="20"/>
  <c r="F114" i="20"/>
  <c r="F113" i="20"/>
  <c r="F112" i="20"/>
  <c r="G112" i="20" s="1"/>
  <c r="F111" i="20"/>
  <c r="G111" i="20" s="1"/>
  <c r="F110" i="20"/>
  <c r="F109" i="20"/>
  <c r="F106" i="20"/>
  <c r="F105" i="20"/>
  <c r="F104" i="20"/>
  <c r="F103" i="20"/>
  <c r="F102" i="20"/>
  <c r="F101" i="20"/>
  <c r="F100" i="20"/>
  <c r="F99" i="20"/>
  <c r="F98" i="20"/>
  <c r="F97" i="20"/>
  <c r="F95" i="20"/>
  <c r="F94" i="20"/>
  <c r="F93" i="20"/>
  <c r="F92" i="20"/>
  <c r="F91" i="20"/>
  <c r="F90" i="20"/>
  <c r="F89" i="20"/>
  <c r="F88" i="20"/>
  <c r="F87" i="20"/>
  <c r="F86" i="20"/>
  <c r="F85" i="20"/>
  <c r="F84" i="20"/>
  <c r="F83" i="20"/>
  <c r="F82" i="20"/>
  <c r="F81" i="20"/>
  <c r="F79" i="20"/>
  <c r="F78" i="20"/>
  <c r="F77" i="20"/>
  <c r="F76" i="20"/>
  <c r="F75" i="20"/>
  <c r="F74" i="20"/>
  <c r="F73" i="20"/>
  <c r="F71" i="20"/>
  <c r="F70" i="20"/>
  <c r="F125" i="20" l="1"/>
  <c r="K51" i="20"/>
  <c r="F80" i="20"/>
  <c r="D198" i="20"/>
  <c r="D197" i="20"/>
  <c r="D196" i="20"/>
  <c r="D195" i="20"/>
  <c r="D194" i="20"/>
  <c r="D193" i="20"/>
  <c r="D192" i="20"/>
  <c r="E193" i="20"/>
  <c r="E194" i="20"/>
  <c r="E195" i="20"/>
  <c r="E196" i="20"/>
  <c r="E197" i="20"/>
  <c r="E198" i="20"/>
  <c r="E192" i="20"/>
  <c r="H183" i="20" l="1"/>
  <c r="H175" i="20"/>
  <c r="H191" i="20" l="1"/>
  <c r="H108" i="20"/>
  <c r="H41" i="20" s="1"/>
  <c r="H38" i="20" s="1"/>
  <c r="D108" i="20"/>
  <c r="D41" i="20" l="1"/>
  <c r="I43" i="20"/>
  <c r="J94" i="20" l="1"/>
  <c r="J93" i="20"/>
  <c r="J92" i="20"/>
  <c r="J91" i="20"/>
  <c r="J90" i="20"/>
  <c r="J89" i="20"/>
  <c r="J88" i="20"/>
  <c r="J87" i="20"/>
  <c r="J86" i="20"/>
  <c r="J85" i="20"/>
  <c r="J84" i="20"/>
  <c r="J83" i="20"/>
  <c r="I69" i="20"/>
  <c r="J48" i="20" l="1"/>
  <c r="K48" i="20" s="1"/>
  <c r="F69" i="20" l="1"/>
  <c r="D175" i="20"/>
  <c r="D191" i="20" l="1"/>
  <c r="K131" i="20" l="1"/>
  <c r="I40" i="20"/>
  <c r="I96" i="20"/>
  <c r="I54" i="20"/>
  <c r="H96" i="20"/>
  <c r="H119" i="20"/>
  <c r="E108" i="20"/>
  <c r="I130" i="20" l="1"/>
  <c r="J130" i="20" s="1"/>
  <c r="K130" i="20" s="1"/>
  <c r="E41" i="20"/>
  <c r="F41" i="20" s="1"/>
  <c r="G41" i="20" s="1"/>
  <c r="F108" i="20"/>
  <c r="G108" i="20" s="1"/>
  <c r="H107" i="20"/>
  <c r="J194" i="20"/>
  <c r="J193" i="20"/>
  <c r="J192" i="20"/>
  <c r="J190" i="20"/>
  <c r="J189" i="20"/>
  <c r="J188" i="20"/>
  <c r="J187" i="20"/>
  <c r="J186" i="20"/>
  <c r="J185" i="20"/>
  <c r="J184" i="20"/>
  <c r="J182" i="20"/>
  <c r="J181" i="20"/>
  <c r="J180" i="20"/>
  <c r="J179" i="20"/>
  <c r="J178" i="20"/>
  <c r="J177" i="20"/>
  <c r="J176" i="20"/>
  <c r="I183" i="20"/>
  <c r="F183" i="20"/>
  <c r="J127" i="20"/>
  <c r="J106" i="20"/>
  <c r="K106" i="20" s="1"/>
  <c r="J95" i="20"/>
  <c r="K95" i="20" s="1"/>
  <c r="J147" i="20"/>
  <c r="F147" i="20"/>
  <c r="J126" i="20"/>
  <c r="J124" i="20"/>
  <c r="K124" i="20" s="1"/>
  <c r="J123" i="20"/>
  <c r="J122" i="20"/>
  <c r="K122" i="20" s="1"/>
  <c r="J121" i="20"/>
  <c r="K121" i="20" s="1"/>
  <c r="J120" i="20"/>
  <c r="K120" i="20" s="1"/>
  <c r="J114" i="20"/>
  <c r="K114" i="20" s="1"/>
  <c r="J113" i="20"/>
  <c r="K113" i="20" s="1"/>
  <c r="J112" i="20"/>
  <c r="K112" i="20" s="1"/>
  <c r="J111" i="20"/>
  <c r="K111" i="20" s="1"/>
  <c r="J110" i="20"/>
  <c r="K110" i="20" s="1"/>
  <c r="J109" i="20"/>
  <c r="K109" i="20" s="1"/>
  <c r="J98" i="20"/>
  <c r="J99" i="20"/>
  <c r="J100" i="20"/>
  <c r="J101" i="20"/>
  <c r="J102" i="20"/>
  <c r="J103" i="20"/>
  <c r="J97" i="20"/>
  <c r="J71" i="20"/>
  <c r="K71" i="20" s="1"/>
  <c r="J72" i="20"/>
  <c r="J73" i="20"/>
  <c r="J74" i="20"/>
  <c r="J75" i="20"/>
  <c r="J76" i="20"/>
  <c r="J77" i="20"/>
  <c r="J78" i="20"/>
  <c r="J79" i="20"/>
  <c r="J80" i="20"/>
  <c r="J81" i="20"/>
  <c r="J70" i="20"/>
  <c r="K70" i="20" s="1"/>
  <c r="J47" i="20"/>
  <c r="K47" i="20" s="1"/>
  <c r="J42" i="20"/>
  <c r="F195" i="20"/>
  <c r="F194" i="20"/>
  <c r="F193" i="20"/>
  <c r="F192" i="20"/>
  <c r="F190" i="20"/>
  <c r="F189" i="20"/>
  <c r="F188" i="20"/>
  <c r="F187" i="20"/>
  <c r="F186" i="20"/>
  <c r="F185" i="20"/>
  <c r="F184" i="20"/>
  <c r="F182" i="20"/>
  <c r="F181" i="20"/>
  <c r="F180" i="20"/>
  <c r="F179" i="20"/>
  <c r="F178" i="20"/>
  <c r="F177" i="20"/>
  <c r="F176" i="20"/>
  <c r="E125" i="20"/>
  <c r="E40" i="20" s="1"/>
  <c r="E119" i="20"/>
  <c r="E39" i="20" s="1"/>
  <c r="D119" i="20"/>
  <c r="E54" i="20"/>
  <c r="F42" i="20"/>
  <c r="F44" i="20"/>
  <c r="F45" i="20"/>
  <c r="F46" i="20"/>
  <c r="G46" i="20" s="1"/>
  <c r="F47" i="20"/>
  <c r="G47" i="20" s="1"/>
  <c r="F48" i="20"/>
  <c r="J195" i="20"/>
  <c r="J196" i="20"/>
  <c r="J197" i="20"/>
  <c r="J198" i="20"/>
  <c r="E175" i="20"/>
  <c r="F175" i="20" s="1"/>
  <c r="I175" i="20"/>
  <c r="I191" i="20" l="1"/>
  <c r="J191" i="20" s="1"/>
  <c r="E38" i="20"/>
  <c r="J125" i="20"/>
  <c r="J175" i="20"/>
  <c r="E107" i="20"/>
  <c r="E53" i="20" s="1"/>
  <c r="E133" i="20" s="1"/>
  <c r="F96" i="20"/>
  <c r="E36" i="20"/>
  <c r="J183" i="20"/>
  <c r="D39" i="20"/>
  <c r="F119" i="20"/>
  <c r="I36" i="20"/>
  <c r="H54" i="20"/>
  <c r="H53" i="20" l="1"/>
  <c r="H133" i="20" s="1"/>
  <c r="H35" i="20"/>
  <c r="H132" i="20" s="1"/>
  <c r="E35" i="20"/>
  <c r="E132" i="20" s="1"/>
  <c r="E134" i="20" s="1"/>
  <c r="F39" i="20"/>
  <c r="G39" i="20" s="1"/>
  <c r="J43" i="20"/>
  <c r="K43" i="20" s="1"/>
  <c r="G120" i="20"/>
  <c r="G124" i="20"/>
  <c r="G70" i="20"/>
  <c r="G71" i="20"/>
  <c r="G72" i="20"/>
  <c r="F196" i="20" l="1"/>
  <c r="F197" i="20"/>
  <c r="F198" i="20"/>
  <c r="E191" i="20" l="1"/>
  <c r="F191" i="20" s="1"/>
  <c r="J54" i="20"/>
  <c r="J36" i="20"/>
  <c r="K36" i="20" s="1"/>
  <c r="J40" i="20" l="1"/>
  <c r="K40" i="20" s="1"/>
  <c r="I119" i="20"/>
  <c r="G95" i="20"/>
  <c r="F131" i="20"/>
  <c r="F135" i="20"/>
  <c r="F136" i="20"/>
  <c r="F137" i="20"/>
  <c r="F138" i="20"/>
  <c r="F139" i="20"/>
  <c r="F140" i="20"/>
  <c r="F141" i="20"/>
  <c r="F142" i="20"/>
  <c r="F144" i="20"/>
  <c r="F145" i="20"/>
  <c r="F146" i="20"/>
  <c r="F148" i="20"/>
  <c r="F149" i="20"/>
  <c r="F150" i="20"/>
  <c r="F151" i="20"/>
  <c r="F152" i="20"/>
  <c r="F153" i="20"/>
  <c r="F154" i="20"/>
  <c r="F155" i="20"/>
  <c r="F156" i="20"/>
  <c r="F157" i="20"/>
  <c r="F158" i="20"/>
  <c r="F159" i="20"/>
  <c r="F160" i="20"/>
  <c r="F161" i="20"/>
  <c r="F162" i="20"/>
  <c r="F163" i="20"/>
  <c r="F164" i="20"/>
  <c r="F165" i="20"/>
  <c r="F166" i="20"/>
  <c r="F167" i="20"/>
  <c r="F169" i="20"/>
  <c r="F170" i="20"/>
  <c r="F171" i="20"/>
  <c r="J96" i="20"/>
  <c r="K96" i="20" s="1"/>
  <c r="I107" i="20" l="1"/>
  <c r="G131" i="20"/>
  <c r="J119" i="20"/>
  <c r="K119" i="20" s="1"/>
  <c r="I39" i="20"/>
  <c r="I38" i="20" s="1"/>
  <c r="J108" i="20"/>
  <c r="K108" i="20" s="1"/>
  <c r="F37" i="20"/>
  <c r="G37" i="20" s="1"/>
  <c r="F143" i="20"/>
  <c r="D125" i="20"/>
  <c r="D40" i="20" s="1"/>
  <c r="D54" i="20"/>
  <c r="I35" i="20" l="1"/>
  <c r="I132" i="20" s="1"/>
  <c r="J107" i="20"/>
  <c r="K107" i="20" s="1"/>
  <c r="I53" i="20"/>
  <c r="I133" i="20" s="1"/>
  <c r="F40" i="20"/>
  <c r="D38" i="20"/>
  <c r="J39" i="20"/>
  <c r="K39" i="20" s="1"/>
  <c r="D107" i="20"/>
  <c r="J41" i="20"/>
  <c r="K41" i="20" s="1"/>
  <c r="D36" i="20"/>
  <c r="J69" i="20"/>
  <c r="K69" i="20" s="1"/>
  <c r="G119" i="20"/>
  <c r="G96" i="20"/>
  <c r="G69" i="20"/>
  <c r="F54" i="20"/>
  <c r="H134" i="20"/>
  <c r="F38" i="20" l="1"/>
  <c r="G38" i="20" s="1"/>
  <c r="I134" i="20"/>
  <c r="F107" i="20"/>
  <c r="G107" i="20" s="1"/>
  <c r="D53" i="20"/>
  <c r="D133" i="20" s="1"/>
  <c r="J38" i="20"/>
  <c r="K38" i="20" s="1"/>
  <c r="F36" i="20"/>
  <c r="F134" i="20"/>
  <c r="J53" i="20"/>
  <c r="J133" i="20" s="1"/>
  <c r="J37" i="20"/>
  <c r="K37" i="20" s="1"/>
  <c r="F53" i="20" l="1"/>
  <c r="F133" i="20" s="1"/>
  <c r="K53" i="20"/>
  <c r="K133" i="20" s="1"/>
  <c r="J35" i="20"/>
  <c r="J132" i="20" s="1"/>
  <c r="B97" i="20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35" i="20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54" i="20" s="1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70" i="20" s="1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G53" i="20" l="1"/>
  <c r="G133" i="20" s="1"/>
  <c r="J134" i="20"/>
  <c r="K35" i="20"/>
  <c r="K132" i="20" s="1"/>
  <c r="B132" i="20"/>
  <c r="B133" i="20" s="1"/>
  <c r="B134" i="20" s="1"/>
  <c r="B135" i="20" s="1"/>
  <c r="B136" i="20" s="1"/>
  <c r="B137" i="20" s="1"/>
  <c r="B138" i="20" s="1"/>
  <c r="B139" i="20" s="1"/>
  <c r="B140" i="20" s="1"/>
  <c r="B141" i="20" s="1"/>
  <c r="B142" i="20" s="1"/>
  <c r="B143" i="20" s="1"/>
  <c r="B144" i="20" s="1"/>
  <c r="B145" i="20" s="1"/>
  <c r="B146" i="20" s="1"/>
  <c r="B147" i="20" s="1"/>
  <c r="B148" i="20" s="1"/>
  <c r="B149" i="20" s="1"/>
  <c r="B150" i="20" s="1"/>
  <c r="B151" i="20" s="1"/>
  <c r="B152" i="20" s="1"/>
  <c r="B153" i="20" s="1"/>
  <c r="B154" i="20" s="1"/>
  <c r="B155" i="20" s="1"/>
  <c r="B156" i="20" s="1"/>
  <c r="B157" i="20" s="1"/>
  <c r="B158" i="20" s="1"/>
  <c r="B159" i="20" s="1"/>
  <c r="B160" i="20" s="1"/>
  <c r="B161" i="20" s="1"/>
  <c r="B162" i="20" s="1"/>
  <c r="B163" i="20" s="1"/>
  <c r="B164" i="20" s="1"/>
  <c r="B165" i="20" s="1"/>
  <c r="B166" i="20" s="1"/>
  <c r="B167" i="20" s="1"/>
  <c r="B168" i="20" s="1"/>
  <c r="B169" i="20" s="1"/>
  <c r="B170" i="20" s="1"/>
  <c r="B171" i="20" s="1"/>
  <c r="B172" i="20" s="1"/>
  <c r="B173" i="20" s="1"/>
  <c r="B174" i="20" s="1"/>
  <c r="B175" i="20" s="1"/>
  <c r="B176" i="20" s="1"/>
  <c r="B177" i="20" s="1"/>
  <c r="B178" i="20" s="1"/>
  <c r="B179" i="20" s="1"/>
  <c r="B180" i="20" s="1"/>
  <c r="B181" i="20" s="1"/>
  <c r="B182" i="20" s="1"/>
  <c r="B183" i="20" s="1"/>
  <c r="B184" i="20" s="1"/>
  <c r="B185" i="20" s="1"/>
  <c r="B186" i="20" s="1"/>
  <c r="B187" i="20" s="1"/>
  <c r="B188" i="20" s="1"/>
  <c r="B189" i="20" s="1"/>
  <c r="B190" i="20" s="1"/>
  <c r="B191" i="20" s="1"/>
  <c r="B192" i="20" s="1"/>
  <c r="B193" i="20" s="1"/>
  <c r="B194" i="20" s="1"/>
  <c r="B195" i="20" s="1"/>
  <c r="B196" i="20" s="1"/>
  <c r="B197" i="20" s="1"/>
  <c r="B198" i="20" s="1"/>
  <c r="B199" i="20" s="1"/>
  <c r="B200" i="20" s="1"/>
  <c r="B201" i="20" s="1"/>
  <c r="B202" i="20" s="1"/>
  <c r="B203" i="20" s="1"/>
  <c r="B204" i="20" s="1"/>
  <c r="B205" i="20" s="1"/>
  <c r="B206" i="20" s="1"/>
  <c r="B129" i="20"/>
  <c r="B130" i="20" s="1"/>
  <c r="L138" i="20"/>
  <c r="K138" i="20"/>
  <c r="F43" i="20"/>
  <c r="G43" i="20" s="1"/>
  <c r="D35" i="20"/>
  <c r="D132" i="20" s="1"/>
  <c r="D134" i="20" s="1"/>
  <c r="F35" i="20" l="1"/>
  <c r="G35" i="20" l="1"/>
  <c r="G132" i="20" s="1"/>
  <c r="F132" i="20"/>
</calcChain>
</file>

<file path=xl/sharedStrings.xml><?xml version="1.0" encoding="utf-8"?>
<sst xmlns="http://schemas.openxmlformats.org/spreadsheetml/2006/main" count="366" uniqueCount="302">
  <si>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</si>
  <si>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</si>
  <si>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</si>
  <si>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</si>
  <si>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</si>
  <si>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</si>
  <si>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</si>
  <si>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</si>
  <si>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</si>
  <si>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</si>
  <si>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>Середньооблікова кількість штатних працівників</t>
  </si>
  <si>
    <t>за КОАТУУ</t>
  </si>
  <si>
    <t>за КОПФГ</t>
  </si>
  <si>
    <t>Стандарти звітності П(с)БОУ</t>
  </si>
  <si>
    <t>Стандарти звітності МСФЗ</t>
  </si>
  <si>
    <t>Пояснення та обґрунтування до запланованого рівня доходів/витрат</t>
  </si>
  <si>
    <t>Коди</t>
  </si>
  <si>
    <t>Найменування показника</t>
  </si>
  <si>
    <t>капітальний ремонт</t>
  </si>
  <si>
    <t>Керівник</t>
  </si>
  <si>
    <t>Х</t>
  </si>
  <si>
    <t>Проект</t>
  </si>
  <si>
    <t>Попередній</t>
  </si>
  <si>
    <t>Уточнений</t>
  </si>
  <si>
    <t>Зміни</t>
  </si>
  <si>
    <t>зробити позначку "Х"</t>
  </si>
  <si>
    <t>тис. грн.</t>
  </si>
  <si>
    <t>дохід від операційної оренди активів</t>
  </si>
  <si>
    <t>дохід від реалізації необоротних активів</t>
  </si>
  <si>
    <t>доходи з місцевого бюджету цільового фінансування по капітальних видатках</t>
  </si>
  <si>
    <t>Податкова заборгованість</t>
  </si>
  <si>
    <t>"____" _______________ 20___ р.</t>
  </si>
  <si>
    <t>"ПОГОДЖЕНО"</t>
  </si>
  <si>
    <t>Доходи від інвестиційної діяльності, у т.ч.:</t>
  </si>
  <si>
    <t>Доходи від фінансової діяльності за зобов’язаннями, у т. ч.:</t>
  </si>
  <si>
    <t>позики</t>
  </si>
  <si>
    <t>депозити</t>
  </si>
  <si>
    <t>Витрати від фінансової діяльності за зобов’язаннями, у т. ч.:</t>
  </si>
  <si>
    <t>ЗАТВЕРДЖЕНО</t>
  </si>
  <si>
    <t>Міський голова</t>
  </si>
  <si>
    <t xml:space="preserve">Начальник управління охорони здоров'я </t>
  </si>
  <si>
    <t>Івано-Франківської міської ради</t>
  </si>
  <si>
    <t>Рік</t>
  </si>
  <si>
    <t>Назва підприємства</t>
  </si>
  <si>
    <t>за ЄДРПОУ</t>
  </si>
  <si>
    <t>Організаційно-правова форма</t>
  </si>
  <si>
    <t>Орган державного управління</t>
  </si>
  <si>
    <t>Галузь</t>
  </si>
  <si>
    <t>Вид економічної діяльності</t>
  </si>
  <si>
    <t>за КВЕД</t>
  </si>
  <si>
    <t>Одиниця виміру</t>
  </si>
  <si>
    <t>Місцезнаходження</t>
  </si>
  <si>
    <t>Телефон</t>
  </si>
  <si>
    <t>Прізвище та ініціали керівника</t>
  </si>
  <si>
    <t>тис. гривень</t>
  </si>
  <si>
    <t>Доходи</t>
  </si>
  <si>
    <t>Інші доходи, у т.ч.:</t>
  </si>
  <si>
    <t>I. Формування фінансових результатів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</si>
  <si>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</si>
  <si>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</si>
  <si>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</si>
  <si>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</si>
  <si>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Видатки на відрядження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</si>
  <si>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</si>
  <si>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</si>
  <si>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</si>
  <si>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</si>
  <si>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</si>
  <si>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</si>
  <si>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кредити</t>
  </si>
  <si>
    <t>Інші надходження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</si>
  <si>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</si>
  <si>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</si>
  <si>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</si>
  <si>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</si>
  <si>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</si>
  <si>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</si>
  <si>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</si>
  <si>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</si>
  <si>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</si>
  <si>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</si>
  <si>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</si>
  <si>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</si>
  <si>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</si>
  <si>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Заборгованість за заробітною платою, у т.ч.:</t>
  </si>
  <si>
    <t>III. Інвестиційна діяльність</t>
  </si>
  <si>
    <t>Капітальні інвестиції, у т.ч.:</t>
  </si>
  <si>
    <t>(квартал, рік)</t>
  </si>
  <si>
    <t>Код рядка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</si>
  <si>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</si>
  <si>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</si>
  <si>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</si>
  <si>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</si>
  <si>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</si>
  <si>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</si>
  <si>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</si>
  <si>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Видатки, в т.ч.:</t>
  </si>
  <si>
    <t>1060.1</t>
  </si>
  <si>
    <t>витратні матеріали, апаратура (маловартісна)</t>
  </si>
  <si>
    <t>господарські товари та інвентар</t>
  </si>
  <si>
    <t>паливно-мастильні матеріали, автозапчастини</t>
  </si>
  <si>
    <t>канцелярські товари, офісне приладдя та устаткування, бланки</t>
  </si>
  <si>
    <t>інше</t>
  </si>
  <si>
    <t>лабораторні дослідження (цитологічні, гістологічні, інші)</t>
  </si>
  <si>
    <t>вивезення біовідходів</t>
  </si>
  <si>
    <t>повірка, поточні ремонти обладнання, транспортних засобів</t>
  </si>
  <si>
    <t>поточний ремонт приміщень</t>
  </si>
  <si>
    <t>страхові послуги</t>
  </si>
  <si>
    <t>витрати на придбання і супровід програмного забезпечення, зв'язок і інтернет</t>
  </si>
  <si>
    <t>юридичні та нотаріальні послуги</t>
  </si>
  <si>
    <t>витрати на охорону праці та навчання працівників</t>
  </si>
  <si>
    <t>обслуговування ліфтів, послуги охорони, сигналізація</t>
  </si>
  <si>
    <t>1110.1</t>
  </si>
  <si>
    <t>Витрати на комунальних послуг та енергоносіїв, у т.ч.: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</si>
  <si>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</si>
  <si>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</si>
  <si>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</si>
  <si>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</si>
  <si>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1150.1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</si>
  <si>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</si>
  <si>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</si>
  <si>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</si>
  <si>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</si>
  <si>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1110.2</t>
  </si>
  <si>
    <t>Виплата пенсій і допомог</t>
  </si>
  <si>
    <t xml:space="preserve">Інші виплати населенню </t>
  </si>
  <si>
    <t>Гранти від міжнародних організацій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</si>
  <si>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</si>
  <si>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</si>
  <si>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</si>
  <si>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</si>
  <si>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</si>
  <si>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</si>
  <si>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Середня кількість працівників (штатних працівників, зовнішніх сумісників та працівників, що працюють за цивільно-правовими договорами), у т.ч.:</t>
  </si>
  <si>
    <t>Заступники керівника</t>
  </si>
  <si>
    <t>Заступника керівника</t>
  </si>
  <si>
    <t>Медична субвенція з державного бюджету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</si>
  <si>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</si>
  <si>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</si>
  <si>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</si>
  <si>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</si>
  <si>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</si>
  <si>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</si>
  <si>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</si>
  <si>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</si>
  <si>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</si>
  <si>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інші доходи у сфері охорони здоров'я (резерв)</t>
  </si>
  <si>
    <t>1060.3</t>
  </si>
  <si>
    <t>1060.4</t>
  </si>
  <si>
    <t>інші джерела власних надходжень</t>
  </si>
  <si>
    <t>1060.5</t>
  </si>
  <si>
    <t>1060.6</t>
  </si>
  <si>
    <t>Предмети, матеріали, обладнання та інвентар</t>
  </si>
  <si>
    <t>Оплата послуг (крім комунальних)</t>
  </si>
  <si>
    <t>Інші  видатки</t>
  </si>
  <si>
    <t xml:space="preserve">Видатки за Договорами НСЗУ 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</si>
  <si>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</si>
  <si>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</si>
  <si>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</si>
  <si>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</si>
  <si>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</si>
  <si>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</si>
  <si>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</si>
  <si>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</si>
  <si>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</si>
  <si>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</si>
  <si>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</si>
  <si>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</si>
  <si>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</si>
  <si>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</si>
  <si>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</si>
  <si>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</si>
  <si>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</si>
  <si>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</si>
  <si>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</si>
  <si>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</si>
  <si>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</si>
  <si>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</si>
  <si>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</si>
  <si>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</si>
  <si>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</si>
  <si>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</si>
  <si>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</si>
  <si>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</si>
  <si>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</si>
  <si>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</si>
  <si>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</si>
  <si>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</si>
  <si>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</si>
  <si>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</si>
  <si>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</si>
  <si>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</si>
  <si>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</si>
  <si>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</si>
  <si>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</si>
  <si>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</si>
  <si>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</si>
  <si>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</si>
  <si>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</si>
  <si>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</si>
  <si>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</si>
  <si>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</si>
  <si>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</si>
  <si>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</si>
  <si>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</si>
  <si>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</si>
  <si>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</si>
  <si>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</si>
  <si>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</si>
  <si>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Середньомісячні витрати на оплату праці одного працівника,                 у т.ч.: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</si>
  <si>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</si>
  <si>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</si>
  <si>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</si>
  <si>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</si>
  <si>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</si>
  <si>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</si>
  <si>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</si>
  <si>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</si>
  <si>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</si>
  <si>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</si>
  <si>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</si>
  <si>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</si>
  <si>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</si>
  <si>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</si>
  <si>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Додаток 2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</si>
  <si>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Номер рядка</t>
  </si>
  <si>
    <t>86.10</t>
  </si>
  <si>
    <t>Комунальне некомерційне підприємство "Міська дитяча клінічна лікарня Івано-Франківської міської ради "</t>
  </si>
  <si>
    <t xml:space="preserve">комунальне  підприємство </t>
  </si>
  <si>
    <t>м. Івано-Франківськ</t>
  </si>
  <si>
    <t>Управління охорони здоров'я Івано-Франківської міської ради</t>
  </si>
  <si>
    <t>Охорони здоров'я</t>
  </si>
  <si>
    <t>Комунальна</t>
  </si>
  <si>
    <t>м. Івано-Франківськ вул. В. Чорновола, 44</t>
  </si>
  <si>
    <t>0342 50-68-12</t>
  </si>
  <si>
    <t>Бойчук О.Я.</t>
  </si>
  <si>
    <t xml:space="preserve">Директор </t>
  </si>
  <si>
    <t>01993279</t>
  </si>
  <si>
    <t>Діяльність лікарняних закладів</t>
  </si>
  <si>
    <t xml:space="preserve">Фонд оплати праці, у т.ч. </t>
  </si>
  <si>
    <t>Руслан МАРЦІНКІВ</t>
  </si>
  <si>
    <t>Начальник фінансового управління</t>
  </si>
  <si>
    <t xml:space="preserve">                                                  Галина ЯЦКІВ</t>
  </si>
  <si>
    <t xml:space="preserve">                                                      Марія БОЙКО</t>
  </si>
  <si>
    <t>Ольга БОЙЧУК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</si>
  <si>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</si>
  <si>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1060.5.1</t>
  </si>
  <si>
    <t>Виконання інвестиційних проектів в рамках здійснення заходів щодо соціально-економічного розвитку окремих територій</t>
  </si>
  <si>
    <t>Залишок коштів на початок звітного періоду (НСЗУ)</t>
  </si>
  <si>
    <t>Залишок коштів на кінець звітного періоду (НСЗУ)</t>
  </si>
  <si>
    <t>Субвенція з державного бюджету</t>
  </si>
  <si>
    <t>Капітальні видатки  (Державний бюджет), у т.ч.:</t>
  </si>
  <si>
    <t>1110.11</t>
  </si>
  <si>
    <t>1110.11.1</t>
  </si>
  <si>
    <t>1110.11.2</t>
  </si>
  <si>
    <t>1110.11.3</t>
  </si>
  <si>
    <t>1120.1</t>
  </si>
  <si>
    <t>1120.2</t>
  </si>
  <si>
    <t>1120.3</t>
  </si>
  <si>
    <t>1120.4</t>
  </si>
  <si>
    <t>1120.5</t>
  </si>
  <si>
    <t>1120.6</t>
  </si>
  <si>
    <t>1120.7</t>
  </si>
  <si>
    <t>1120.8</t>
  </si>
  <si>
    <t>1120.3.1</t>
  </si>
  <si>
    <t>1120.3.2</t>
  </si>
  <si>
    <t>1120.3.3</t>
  </si>
  <si>
    <t>1120.3.4</t>
  </si>
  <si>
    <t>1120.3.5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</si>
  <si>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</si>
  <si>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</si>
  <si>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</si>
  <si>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</si>
  <si>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</si>
  <si>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</si>
  <si>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</si>
  <si>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</si>
  <si>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</si>
  <si>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</si>
  <si>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1120.9</t>
  </si>
  <si>
    <t>1120.10</t>
  </si>
  <si>
    <t>1120.11</t>
  </si>
  <si>
    <t>1150.4</t>
  </si>
  <si>
    <t>1150.5</t>
  </si>
  <si>
    <t>1150.6</t>
  </si>
  <si>
    <t>1150.7</t>
  </si>
  <si>
    <t>1150.8</t>
  </si>
  <si>
    <t>1150.9</t>
  </si>
  <si>
    <t>1150.10</t>
  </si>
  <si>
    <t>1160.1</t>
  </si>
  <si>
    <t>1160.2</t>
  </si>
  <si>
    <t>1160.3</t>
  </si>
  <si>
    <t>1160.4</t>
  </si>
  <si>
    <t>1160.5</t>
  </si>
  <si>
    <t>1170.1</t>
  </si>
  <si>
    <t>1170.2</t>
  </si>
  <si>
    <t>1170.3</t>
  </si>
  <si>
    <t>Залишок коштів на початок звітного періоду (від інших доходів)</t>
  </si>
  <si>
    <t>Залишок коштів на кінець звітного періоду (від інших доходів)</t>
  </si>
  <si>
    <t>х</t>
  </si>
  <si>
    <t>ЗВІТ ПРО ВИКОНАННЯ  ФІНАНСОВОГО ПЛАНУ ПІДПРИЄМСТВА ЗА  ІV квартал 2021року</t>
  </si>
  <si>
    <t>Звітний період (ІV квартал 2021 року)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</si>
</sst>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_г_р_н_._-;\-* #,##0.00\ _г_р_н_._-;_-* &quot;-&quot;??\ _г_р_н_._-;_-@_-"/>
    <numFmt numFmtId="169" formatCode="###\ ##0.000"/>
    <numFmt numFmtId="170" formatCode="_(&quot;$&quot;* #,##0.00_);_(&quot;$&quot;* \(#,##0.00\);_(&quot;$&quot;* &quot;-&quot;??_);_(@_)"/>
    <numFmt numFmtId="171" formatCode="_(* #,##0_);_(* \(#,##0\);_(* &quot;-&quot;_);_(@_)"/>
    <numFmt numFmtId="172" formatCode="_(* #,##0.00_);_(* \(#,##0.00\);_(* &quot;-&quot;??_);_(@_)"/>
    <numFmt numFmtId="173" formatCode="#,##0.0_ ;[Red]\-#,##0.0\ "/>
    <numFmt numFmtId="174" formatCode="0.0;\(0.0\);\ ;\-"/>
    <numFmt numFmtId="175" formatCode="_(* #,##0.0_);_(* \(#,##0.0\);_(* &quot;-&quot;_);_(@_)"/>
    <numFmt numFmtId="176" formatCode="0.0"/>
    <numFmt numFmtId="177" formatCode="_-* #,##0.0_₴_-;\-* #,##0.0_₴_-;_-* &quot;-&quot;?_₴_-;_-@_-"/>
  </numFmts>
  <fonts count="82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2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Calibri"/>
      <family val="2"/>
      <charset val="204"/>
    </font>
    <font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7"/>
      <name val="Times New Roman"/>
      <family val="1"/>
      <charset val="204"/>
    </font>
    <font>
      <sz val="16"/>
      <name val="Calibri"/>
      <family val="2"/>
      <charset val="204"/>
    </font>
    <font>
      <sz val="16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52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168" fontId="5" fillId="0" borderId="0" applyFont="0" applyFill="0" applyBorder="0" applyAlignment="0" applyProtection="0"/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49" fontId="5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69" fontId="27" fillId="0" borderId="0" applyAlignment="0">
      <alignment wrapText="1"/>
    </xf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8" fillId="7" borderId="1" applyNumberFormat="0" applyAlignment="0" applyProtection="0"/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5" fillId="0" borderId="0" applyNumberFormat="0" applyFont="0" applyAlignment="0">
      <alignment vertical="top" wrapText="1"/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5" fillId="0" borderId="0"/>
    <xf numFmtId="0" fontId="5" fillId="0" borderId="0"/>
    <xf numFmtId="0" fontId="2" fillId="24" borderId="9" applyNumberFormat="0" applyFont="0" applyAlignment="0" applyProtection="0"/>
    <xf numFmtId="4" fontId="41" fillId="25" borderId="3">
      <alignment horizontal="right" vertical="center"/>
      <protection locked="0"/>
    </xf>
    <xf numFmtId="4" fontId="41" fillId="26" borderId="3">
      <alignment horizontal="right" vertical="center"/>
      <protection locked="0"/>
    </xf>
    <xf numFmtId="4" fontId="41" fillId="27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70" fontId="5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5" fillId="0" borderId="0"/>
    <xf numFmtId="0" fontId="2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5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1" fontId="57" fillId="0" borderId="0" applyFont="0" applyFill="0" applyBorder="0" applyAlignment="0" applyProtection="0"/>
    <xf numFmtId="172" fontId="5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58" fillId="4" borderId="0" applyNumberFormat="0" applyBorder="0" applyAlignment="0" applyProtection="0"/>
    <xf numFmtId="0" fontId="22" fillId="4" borderId="0" applyNumberFormat="0" applyBorder="0" applyAlignment="0" applyProtection="0"/>
    <xf numFmtId="174" fontId="59" fillId="22" borderId="12" applyFill="0" applyBorder="0">
      <alignment horizontal="center" vertical="center" wrapText="1"/>
      <protection locked="0"/>
    </xf>
    <xf numFmtId="169" fontId="60" fillId="0" borderId="0">
      <alignment wrapText="1"/>
    </xf>
    <xf numFmtId="169" fontId="27" fillId="0" borderId="0">
      <alignment wrapText="1"/>
    </xf>
  </cellStyleXfs>
  <cellXfs count="327">
    <xf numFmtId="0" fontId="0" fillId="0" borderId="0" xfId="0"/>
    <xf numFmtId="0" fontId="61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left" vertical="center" wrapText="1"/>
    </xf>
    <xf numFmtId="0" fontId="62" fillId="0" borderId="0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vertical="center"/>
    </xf>
    <xf numFmtId="0" fontId="63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/>
    </xf>
    <xf numFmtId="0" fontId="64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/>
    </xf>
    <xf numFmtId="0" fontId="62" fillId="28" borderId="26" xfId="0" applyFont="1" applyFill="1" applyBorder="1" applyAlignment="1">
      <alignment horizontal="center" vertical="center"/>
    </xf>
    <xf numFmtId="0" fontId="66" fillId="0" borderId="29" xfId="0" applyFont="1" applyBorder="1" applyAlignment="1">
      <alignment vertical="center" wrapText="1"/>
    </xf>
    <xf numFmtId="0" fontId="66" fillId="0" borderId="16" xfId="0" applyFont="1" applyBorder="1" applyAlignment="1">
      <alignment vertical="center" wrapText="1"/>
    </xf>
    <xf numFmtId="0" fontId="66" fillId="0" borderId="0" xfId="0" applyFont="1" applyBorder="1" applyAlignment="1">
      <alignment vertical="center" wrapText="1"/>
    </xf>
    <xf numFmtId="0" fontId="62" fillId="0" borderId="0" xfId="0" applyFont="1" applyFill="1" applyBorder="1" applyAlignment="1">
      <alignment horizontal="center" vertical="center" wrapText="1"/>
    </xf>
    <xf numFmtId="0" fontId="62" fillId="28" borderId="0" xfId="0" applyFont="1" applyFill="1" applyBorder="1" applyAlignment="1">
      <alignment horizontal="center" vertical="center" wrapText="1"/>
    </xf>
    <xf numFmtId="0" fontId="62" fillId="28" borderId="19" xfId="0" applyFont="1" applyFill="1" applyBorder="1" applyAlignment="1">
      <alignment horizontal="center" vertical="center" wrapText="1"/>
    </xf>
    <xf numFmtId="0" fontId="62" fillId="29" borderId="13" xfId="0" applyFont="1" applyFill="1" applyBorder="1" applyAlignment="1">
      <alignment vertical="center"/>
    </xf>
    <xf numFmtId="0" fontId="62" fillId="29" borderId="17" xfId="0" applyFont="1" applyFill="1" applyBorder="1" applyAlignment="1">
      <alignment vertical="center" wrapText="1"/>
    </xf>
    <xf numFmtId="0" fontId="69" fillId="28" borderId="0" xfId="0" applyFont="1" applyFill="1" applyBorder="1" applyAlignment="1">
      <alignment vertical="center" wrapText="1"/>
    </xf>
    <xf numFmtId="0" fontId="62" fillId="28" borderId="0" xfId="0" applyFont="1" applyFill="1" applyBorder="1" applyAlignment="1">
      <alignment vertical="center" wrapText="1"/>
    </xf>
    <xf numFmtId="0" fontId="62" fillId="28" borderId="22" xfId="0" applyFont="1" applyFill="1" applyBorder="1" applyAlignment="1">
      <alignment vertical="center" wrapText="1"/>
    </xf>
    <xf numFmtId="0" fontId="71" fillId="28" borderId="22" xfId="0" applyFont="1" applyFill="1" applyBorder="1" applyAlignment="1">
      <alignment vertical="center" wrapText="1"/>
    </xf>
    <xf numFmtId="49" fontId="62" fillId="30" borderId="17" xfId="0" applyNumberFormat="1" applyFont="1" applyFill="1" applyBorder="1" applyAlignment="1">
      <alignment vertical="center" wrapText="1"/>
    </xf>
    <xf numFmtId="49" fontId="62" fillId="28" borderId="21" xfId="0" applyNumberFormat="1" applyFont="1" applyFill="1" applyBorder="1" applyAlignment="1">
      <alignment vertical="center" wrapText="1"/>
    </xf>
    <xf numFmtId="49" fontId="62" fillId="28" borderId="23" xfId="0" applyNumberFormat="1" applyFont="1" applyFill="1" applyBorder="1" applyAlignment="1">
      <alignment vertical="center" wrapText="1"/>
    </xf>
    <xf numFmtId="0" fontId="73" fillId="28" borderId="22" xfId="0" applyFont="1" applyFill="1" applyBorder="1" applyAlignment="1">
      <alignment vertical="center" wrapText="1"/>
    </xf>
    <xf numFmtId="0" fontId="74" fillId="28" borderId="22" xfId="0" applyFont="1" applyFill="1" applyBorder="1" applyAlignment="1">
      <alignment vertical="center" wrapText="1"/>
    </xf>
    <xf numFmtId="49" fontId="62" fillId="28" borderId="24" xfId="0" applyNumberFormat="1" applyFont="1" applyFill="1" applyBorder="1" applyAlignment="1">
      <alignment vertical="center" wrapText="1"/>
    </xf>
    <xf numFmtId="49" fontId="69" fillId="30" borderId="17" xfId="0" applyNumberFormat="1" applyFont="1" applyFill="1" applyBorder="1" applyAlignment="1">
      <alignment vertical="center" wrapText="1"/>
    </xf>
    <xf numFmtId="0" fontId="72" fillId="30" borderId="29" xfId="0" applyFont="1" applyFill="1" applyBorder="1" applyAlignment="1">
      <alignment vertical="center" wrapText="1"/>
    </xf>
    <xf numFmtId="49" fontId="69" fillId="30" borderId="29" xfId="0" applyNumberFormat="1" applyFont="1" applyFill="1" applyBorder="1" applyAlignment="1">
      <alignment vertical="center" wrapText="1"/>
    </xf>
    <xf numFmtId="49" fontId="69" fillId="28" borderId="17" xfId="0" applyNumberFormat="1" applyFont="1" applyFill="1" applyBorder="1" applyAlignment="1">
      <alignment vertical="center" wrapText="1"/>
    </xf>
    <xf numFmtId="49" fontId="76" fillId="28" borderId="24" xfId="0" applyNumberFormat="1" applyFont="1" applyFill="1" applyBorder="1" applyAlignment="1">
      <alignment vertical="center" wrapText="1"/>
    </xf>
    <xf numFmtId="0" fontId="76" fillId="28" borderId="0" xfId="0" applyFont="1" applyFill="1" applyBorder="1" applyAlignment="1">
      <alignment vertical="center" wrapText="1"/>
    </xf>
    <xf numFmtId="0" fontId="62" fillId="28" borderId="0" xfId="0" applyFont="1" applyFill="1" applyAlignment="1">
      <alignment vertical="center" wrapText="1"/>
    </xf>
    <xf numFmtId="49" fontId="62" fillId="28" borderId="17" xfId="0" applyNumberFormat="1" applyFont="1" applyFill="1" applyBorder="1" applyAlignment="1">
      <alignment vertical="center" wrapText="1"/>
    </xf>
    <xf numFmtId="0" fontId="62" fillId="28" borderId="25" xfId="0" applyFont="1" applyFill="1" applyBorder="1" applyAlignment="1">
      <alignment vertical="center" wrapText="1"/>
    </xf>
    <xf numFmtId="0" fontId="69" fillId="0" borderId="0" xfId="0" applyFont="1" applyFill="1" applyBorder="1" applyAlignment="1">
      <alignment horizontal="left" vertical="center" wrapText="1"/>
    </xf>
    <xf numFmtId="0" fontId="77" fillId="0" borderId="0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center" vertical="center"/>
    </xf>
    <xf numFmtId="0" fontId="69" fillId="0" borderId="0" xfId="0" applyFont="1" applyFill="1" applyAlignment="1">
      <alignment horizontal="left" vertical="center"/>
    </xf>
    <xf numFmtId="0" fontId="69" fillId="0" borderId="0" xfId="0" applyFont="1" applyFill="1" applyAlignment="1">
      <alignment vertical="center"/>
    </xf>
    <xf numFmtId="0" fontId="64" fillId="0" borderId="0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0" fontId="69" fillId="30" borderId="17" xfId="0" applyFont="1" applyFill="1" applyBorder="1" applyAlignment="1">
      <alignment vertical="center" wrapText="1"/>
    </xf>
    <xf numFmtId="49" fontId="62" fillId="28" borderId="16" xfId="0" applyNumberFormat="1" applyFont="1" applyFill="1" applyBorder="1" applyAlignment="1">
      <alignment vertical="center" wrapText="1"/>
    </xf>
    <xf numFmtId="0" fontId="62" fillId="28" borderId="3" xfId="0" applyFont="1" applyFill="1" applyBorder="1" applyAlignment="1">
      <alignment vertical="center" wrapText="1"/>
    </xf>
    <xf numFmtId="171" fontId="62" fillId="28" borderId="3" xfId="0" applyNumberFormat="1" applyFont="1" applyFill="1" applyBorder="1" applyAlignment="1">
      <alignment vertical="center" wrapText="1"/>
    </xf>
    <xf numFmtId="175" fontId="62" fillId="28" borderId="3" xfId="0" applyNumberFormat="1" applyFont="1" applyFill="1" applyBorder="1" applyAlignment="1">
      <alignment vertical="center" wrapText="1"/>
    </xf>
    <xf numFmtId="0" fontId="78" fillId="0" borderId="0" xfId="0" applyFont="1" applyFill="1" applyBorder="1" applyAlignment="1">
      <alignment vertical="center"/>
    </xf>
    <xf numFmtId="0" fontId="78" fillId="0" borderId="0" xfId="0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left" vertical="center" wrapText="1"/>
    </xf>
    <xf numFmtId="0" fontId="78" fillId="28" borderId="0" xfId="0" applyFont="1" applyFill="1" applyBorder="1" applyAlignment="1">
      <alignment horizontal="center" vertical="center"/>
    </xf>
    <xf numFmtId="0" fontId="78" fillId="28" borderId="0" xfId="0" applyFont="1" applyFill="1" applyBorder="1" applyAlignment="1">
      <alignment vertical="center"/>
    </xf>
    <xf numFmtId="0" fontId="78" fillId="28" borderId="31" xfId="0" applyFont="1" applyFill="1" applyBorder="1" applyAlignment="1">
      <alignment horizontal="left" vertical="center"/>
    </xf>
    <xf numFmtId="0" fontId="78" fillId="28" borderId="23" xfId="0" applyFont="1" applyFill="1" applyBorder="1" applyAlignment="1">
      <alignment horizontal="left" vertical="center"/>
    </xf>
    <xf numFmtId="0" fontId="78" fillId="28" borderId="32" xfId="0" applyFont="1" applyFill="1" applyBorder="1" applyAlignment="1">
      <alignment horizontal="center" vertical="center"/>
    </xf>
    <xf numFmtId="0" fontId="78" fillId="0" borderId="28" xfId="0" applyFont="1" applyBorder="1" applyAlignment="1">
      <alignment vertical="center" wrapText="1"/>
    </xf>
    <xf numFmtId="0" fontId="78" fillId="0" borderId="30" xfId="0" applyFont="1" applyBorder="1" applyAlignment="1">
      <alignment vertical="center" wrapText="1"/>
    </xf>
    <xf numFmtId="0" fontId="78" fillId="0" borderId="29" xfId="0" applyFont="1" applyBorder="1" applyAlignment="1">
      <alignment vertical="center" wrapText="1"/>
    </xf>
    <xf numFmtId="0" fontId="78" fillId="0" borderId="30" xfId="0" applyFont="1" applyBorder="1" applyAlignment="1">
      <alignment horizontal="left" vertical="center" wrapText="1"/>
    </xf>
    <xf numFmtId="0" fontId="78" fillId="0" borderId="29" xfId="0" applyFont="1" applyBorder="1" applyAlignment="1">
      <alignment horizontal="left" vertical="center" wrapText="1"/>
    </xf>
    <xf numFmtId="0" fontId="78" fillId="0" borderId="0" xfId="0" applyFont="1" applyAlignment="1">
      <alignment vertical="center" wrapText="1"/>
    </xf>
    <xf numFmtId="0" fontId="79" fillId="0" borderId="0" xfId="0" applyFont="1"/>
    <xf numFmtId="0" fontId="78" fillId="28" borderId="19" xfId="0" applyFont="1" applyFill="1" applyBorder="1" applyAlignment="1">
      <alignment horizontal="center" vertical="center" wrapText="1"/>
    </xf>
    <xf numFmtId="0" fontId="78" fillId="28" borderId="16" xfId="0" applyFont="1" applyFill="1" applyBorder="1" applyAlignment="1">
      <alignment horizontal="center" vertical="center" wrapText="1"/>
    </xf>
    <xf numFmtId="175" fontId="62" fillId="28" borderId="12" xfId="0" applyNumberFormat="1" applyFont="1" applyFill="1" applyBorder="1" applyAlignment="1">
      <alignment vertical="center" wrapText="1"/>
    </xf>
    <xf numFmtId="0" fontId="62" fillId="28" borderId="12" xfId="0" applyFont="1" applyFill="1" applyBorder="1" applyAlignment="1">
      <alignment vertical="center" wrapText="1"/>
    </xf>
    <xf numFmtId="171" fontId="62" fillId="28" borderId="37" xfId="0" applyNumberFormat="1" applyFont="1" applyFill="1" applyBorder="1" applyAlignment="1">
      <alignment vertical="center" wrapText="1"/>
    </xf>
    <xf numFmtId="175" fontId="62" fillId="28" borderId="37" xfId="0" applyNumberFormat="1" applyFont="1" applyFill="1" applyBorder="1" applyAlignment="1">
      <alignment vertical="center" wrapText="1"/>
    </xf>
    <xf numFmtId="175" fontId="62" fillId="28" borderId="35" xfId="0" applyNumberFormat="1" applyFont="1" applyFill="1" applyBorder="1" applyAlignment="1">
      <alignment vertical="center" wrapText="1"/>
    </xf>
    <xf numFmtId="175" fontId="62" fillId="28" borderId="26" xfId="0" applyNumberFormat="1" applyFont="1" applyFill="1" applyBorder="1" applyAlignment="1">
      <alignment vertical="center" wrapText="1"/>
    </xf>
    <xf numFmtId="0" fontId="62" fillId="28" borderId="26" xfId="0" applyFont="1" applyFill="1" applyBorder="1" applyAlignment="1">
      <alignment vertical="center" wrapText="1"/>
    </xf>
    <xf numFmtId="175" fontId="62" fillId="28" borderId="38" xfId="0" applyNumberFormat="1" applyFont="1" applyFill="1" applyBorder="1" applyAlignment="1">
      <alignment vertical="center" wrapText="1"/>
    </xf>
    <xf numFmtId="0" fontId="70" fillId="31" borderId="23" xfId="0" applyFont="1" applyFill="1" applyBorder="1" applyAlignment="1">
      <alignment horizontal="center" vertical="center" wrapText="1"/>
    </xf>
    <xf numFmtId="0" fontId="70" fillId="28" borderId="23" xfId="0" applyFont="1" applyFill="1" applyBorder="1" applyAlignment="1">
      <alignment horizontal="center" vertical="center" wrapText="1"/>
    </xf>
    <xf numFmtId="0" fontId="70" fillId="28" borderId="32" xfId="0" applyFont="1" applyFill="1" applyBorder="1" applyAlignment="1">
      <alignment horizontal="center" vertical="center" wrapText="1"/>
    </xf>
    <xf numFmtId="0" fontId="69" fillId="31" borderId="22" xfId="0" applyFont="1" applyFill="1" applyBorder="1" applyAlignment="1">
      <alignment vertical="center" wrapText="1"/>
    </xf>
    <xf numFmtId="0" fontId="62" fillId="31" borderId="22" xfId="0" applyFont="1" applyFill="1" applyBorder="1" applyAlignment="1">
      <alignment vertical="center" wrapText="1"/>
    </xf>
    <xf numFmtId="0" fontId="69" fillId="31" borderId="20" xfId="0" applyFont="1" applyFill="1" applyBorder="1" applyAlignment="1">
      <alignment vertical="center" wrapText="1"/>
    </xf>
    <xf numFmtId="0" fontId="70" fillId="31" borderId="21" xfId="0" applyFont="1" applyFill="1" applyBorder="1" applyAlignment="1">
      <alignment horizontal="center" vertical="center" wrapText="1"/>
    </xf>
    <xf numFmtId="0" fontId="62" fillId="0" borderId="15" xfId="0" applyFont="1" applyFill="1" applyBorder="1" applyAlignment="1">
      <alignment horizontal="center" vertical="center"/>
    </xf>
    <xf numFmtId="0" fontId="62" fillId="0" borderId="17" xfId="0" applyFont="1" applyFill="1" applyBorder="1" applyAlignment="1">
      <alignment horizontal="center" vertical="center" wrapText="1"/>
    </xf>
    <xf numFmtId="0" fontId="66" fillId="28" borderId="17" xfId="0" applyFont="1" applyFill="1" applyBorder="1" applyAlignment="1">
      <alignment horizontal="center" vertical="center" wrapText="1"/>
    </xf>
    <xf numFmtId="176" fontId="69" fillId="31" borderId="3" xfId="0" applyNumberFormat="1" applyFont="1" applyFill="1" applyBorder="1" applyAlignment="1">
      <alignment vertical="center" wrapText="1"/>
    </xf>
    <xf numFmtId="176" fontId="62" fillId="28" borderId="3" xfId="0" applyNumberFormat="1" applyFont="1" applyFill="1" applyBorder="1" applyAlignment="1">
      <alignment vertical="center" wrapText="1"/>
    </xf>
    <xf numFmtId="176" fontId="62" fillId="28" borderId="12" xfId="0" applyNumberFormat="1" applyFont="1" applyFill="1" applyBorder="1" applyAlignment="1">
      <alignment vertical="center" wrapText="1"/>
    </xf>
    <xf numFmtId="176" fontId="62" fillId="30" borderId="17" xfId="0" applyNumberFormat="1" applyFont="1" applyFill="1" applyBorder="1" applyAlignment="1">
      <alignment vertical="center" wrapText="1"/>
    </xf>
    <xf numFmtId="176" fontId="62" fillId="31" borderId="3" xfId="0" applyNumberFormat="1" applyFont="1" applyFill="1" applyBorder="1" applyAlignment="1">
      <alignment vertical="center" wrapText="1"/>
    </xf>
    <xf numFmtId="176" fontId="62" fillId="28" borderId="21" xfId="0" applyNumberFormat="1" applyFont="1" applyFill="1" applyBorder="1" applyAlignment="1">
      <alignment vertical="center" wrapText="1"/>
    </xf>
    <xf numFmtId="176" fontId="62" fillId="28" borderId="23" xfId="0" applyNumberFormat="1" applyFont="1" applyFill="1" applyBorder="1" applyAlignment="1">
      <alignment vertical="center" wrapText="1"/>
    </xf>
    <xf numFmtId="176" fontId="65" fillId="28" borderId="3" xfId="0" applyNumberFormat="1" applyFont="1" applyFill="1" applyBorder="1" applyAlignment="1">
      <alignment vertical="center" wrapText="1"/>
    </xf>
    <xf numFmtId="176" fontId="62" fillId="30" borderId="15" xfId="0" applyNumberFormat="1" applyFont="1" applyFill="1" applyBorder="1" applyAlignment="1">
      <alignment vertical="center" wrapText="1"/>
    </xf>
    <xf numFmtId="176" fontId="65" fillId="31" borderId="3" xfId="0" applyNumberFormat="1" applyFont="1" applyFill="1" applyBorder="1" applyAlignment="1">
      <alignment vertical="center" wrapText="1"/>
    </xf>
    <xf numFmtId="176" fontId="66" fillId="28" borderId="3" xfId="0" applyNumberFormat="1" applyFont="1" applyFill="1" applyBorder="1" applyAlignment="1">
      <alignment vertical="center" wrapText="1"/>
    </xf>
    <xf numFmtId="176" fontId="66" fillId="28" borderId="12" xfId="0" applyNumberFormat="1" applyFont="1" applyFill="1" applyBorder="1" applyAlignment="1">
      <alignment vertical="center" wrapText="1"/>
    </xf>
    <xf numFmtId="176" fontId="62" fillId="28" borderId="24" xfId="0" applyNumberFormat="1" applyFont="1" applyFill="1" applyBorder="1" applyAlignment="1">
      <alignment vertical="center" wrapText="1"/>
    </xf>
    <xf numFmtId="176" fontId="62" fillId="31" borderId="12" xfId="0" applyNumberFormat="1" applyFont="1" applyFill="1" applyBorder="1" applyAlignment="1">
      <alignment vertical="center" wrapText="1"/>
    </xf>
    <xf numFmtId="176" fontId="72" fillId="31" borderId="3" xfId="0" applyNumberFormat="1" applyFont="1" applyFill="1" applyBorder="1" applyAlignment="1">
      <alignment vertical="center" wrapText="1"/>
    </xf>
    <xf numFmtId="176" fontId="69" fillId="31" borderId="12" xfId="0" applyNumberFormat="1" applyFont="1" applyFill="1" applyBorder="1" applyAlignment="1">
      <alignment vertical="center" wrapText="1"/>
    </xf>
    <xf numFmtId="176" fontId="72" fillId="0" borderId="3" xfId="0" applyNumberFormat="1" applyFont="1" applyFill="1" applyBorder="1" applyAlignment="1">
      <alignment vertical="center" wrapText="1"/>
    </xf>
    <xf numFmtId="176" fontId="69" fillId="0" borderId="3" xfId="0" applyNumberFormat="1" applyFont="1" applyFill="1" applyBorder="1" applyAlignment="1">
      <alignment vertical="center" wrapText="1"/>
    </xf>
    <xf numFmtId="176" fontId="69" fillId="0" borderId="12" xfId="0" applyNumberFormat="1" applyFont="1" applyFill="1" applyBorder="1" applyAlignment="1">
      <alignment vertical="center" wrapText="1"/>
    </xf>
    <xf numFmtId="176" fontId="72" fillId="0" borderId="12" xfId="0" applyNumberFormat="1" applyFont="1" applyFill="1" applyBorder="1" applyAlignment="1">
      <alignment vertical="center" wrapText="1"/>
    </xf>
    <xf numFmtId="176" fontId="69" fillId="28" borderId="3" xfId="0" applyNumberFormat="1" applyFont="1" applyFill="1" applyBorder="1" applyAlignment="1">
      <alignment vertical="center" wrapText="1"/>
    </xf>
    <xf numFmtId="176" fontId="69" fillId="28" borderId="12" xfId="0" applyNumberFormat="1" applyFont="1" applyFill="1" applyBorder="1" applyAlignment="1">
      <alignment vertical="center" wrapText="1"/>
    </xf>
    <xf numFmtId="176" fontId="62" fillId="28" borderId="26" xfId="0" applyNumberFormat="1" applyFont="1" applyFill="1" applyBorder="1" applyAlignment="1">
      <alignment vertical="center" wrapText="1"/>
    </xf>
    <xf numFmtId="176" fontId="62" fillId="31" borderId="26" xfId="0" applyNumberFormat="1" applyFont="1" applyFill="1" applyBorder="1" applyAlignment="1">
      <alignment vertical="center" wrapText="1"/>
    </xf>
    <xf numFmtId="176" fontId="75" fillId="28" borderId="3" xfId="0" applyNumberFormat="1" applyFont="1" applyFill="1" applyBorder="1" applyAlignment="1">
      <alignment vertical="center" wrapText="1"/>
    </xf>
    <xf numFmtId="176" fontId="76" fillId="28" borderId="26" xfId="0" applyNumberFormat="1" applyFont="1" applyFill="1" applyBorder="1" applyAlignment="1">
      <alignment vertical="center" wrapText="1"/>
    </xf>
    <xf numFmtId="176" fontId="76" fillId="28" borderId="3" xfId="0" applyNumberFormat="1" applyFont="1" applyFill="1" applyBorder="1" applyAlignment="1">
      <alignment vertical="center" wrapText="1"/>
    </xf>
    <xf numFmtId="176" fontId="76" fillId="28" borderId="12" xfId="0" applyNumberFormat="1" applyFont="1" applyFill="1" applyBorder="1" applyAlignment="1">
      <alignment vertical="center" wrapText="1"/>
    </xf>
    <xf numFmtId="176" fontId="69" fillId="31" borderId="26" xfId="0" applyNumberFormat="1" applyFont="1" applyFill="1" applyBorder="1" applyAlignment="1">
      <alignment vertical="center" wrapText="1"/>
    </xf>
    <xf numFmtId="176" fontId="62" fillId="31" borderId="17" xfId="0" applyNumberFormat="1" applyFont="1" applyFill="1" applyBorder="1" applyAlignment="1">
      <alignment vertical="center" wrapText="1"/>
    </xf>
    <xf numFmtId="176" fontId="62" fillId="31" borderId="15" xfId="0" applyNumberFormat="1" applyFont="1" applyFill="1" applyBorder="1" applyAlignment="1">
      <alignment vertical="center" wrapText="1"/>
    </xf>
    <xf numFmtId="176" fontId="65" fillId="31" borderId="17" xfId="0" applyNumberFormat="1" applyFont="1" applyFill="1" applyBorder="1" applyAlignment="1">
      <alignment vertical="center" wrapText="1"/>
    </xf>
    <xf numFmtId="176" fontId="62" fillId="28" borderId="0" xfId="0" applyNumberFormat="1" applyFont="1" applyFill="1" applyBorder="1" applyAlignment="1">
      <alignment vertical="center" wrapText="1"/>
    </xf>
    <xf numFmtId="176" fontId="69" fillId="31" borderId="40" xfId="0" applyNumberFormat="1" applyFont="1" applyFill="1" applyBorder="1" applyAlignment="1">
      <alignment vertical="center" wrapText="1"/>
    </xf>
    <xf numFmtId="176" fontId="69" fillId="31" borderId="46" xfId="0" applyNumberFormat="1" applyFont="1" applyFill="1" applyBorder="1" applyAlignment="1">
      <alignment vertical="center" wrapText="1"/>
    </xf>
    <xf numFmtId="176" fontId="62" fillId="0" borderId="3" xfId="0" applyNumberFormat="1" applyFont="1" applyFill="1" applyBorder="1" applyAlignment="1">
      <alignment vertical="center" wrapText="1"/>
    </xf>
    <xf numFmtId="176" fontId="62" fillId="0" borderId="12" xfId="0" applyNumberFormat="1" applyFont="1" applyFill="1" applyBorder="1" applyAlignment="1">
      <alignment vertical="center" wrapText="1"/>
    </xf>
    <xf numFmtId="176" fontId="62" fillId="0" borderId="26" xfId="0" applyNumberFormat="1" applyFont="1" applyFill="1" applyBorder="1" applyAlignment="1">
      <alignment vertical="center" wrapText="1"/>
    </xf>
    <xf numFmtId="176" fontId="81" fillId="28" borderId="12" xfId="0" applyNumberFormat="1" applyFont="1" applyFill="1" applyBorder="1" applyAlignment="1">
      <alignment vertical="center" wrapText="1"/>
    </xf>
    <xf numFmtId="2" fontId="66" fillId="28" borderId="12" xfId="0" applyNumberFormat="1" applyFont="1" applyFill="1" applyBorder="1" applyAlignment="1">
      <alignment vertical="center" wrapText="1"/>
    </xf>
    <xf numFmtId="0" fontId="73" fillId="28" borderId="45" xfId="0" applyFont="1" applyFill="1" applyBorder="1" applyAlignment="1">
      <alignment vertical="center" wrapText="1"/>
    </xf>
    <xf numFmtId="0" fontId="70" fillId="28" borderId="22" xfId="0" applyFont="1" applyFill="1" applyBorder="1" applyAlignment="1">
      <alignment horizontal="center" vertical="center" wrapText="1"/>
    </xf>
    <xf numFmtId="0" fontId="71" fillId="28" borderId="22" xfId="0" applyFont="1" applyFill="1" applyBorder="1" applyAlignment="1">
      <alignment horizontal="center" vertical="center" wrapText="1"/>
    </xf>
    <xf numFmtId="3" fontId="65" fillId="28" borderId="26" xfId="0" applyNumberFormat="1" applyFont="1" applyFill="1" applyBorder="1" applyAlignment="1">
      <alignment vertical="center" wrapText="1"/>
    </xf>
    <xf numFmtId="3" fontId="65" fillId="28" borderId="12" xfId="0" applyNumberFormat="1" applyFont="1" applyFill="1" applyBorder="1" applyAlignment="1">
      <alignment vertical="center" wrapText="1"/>
    </xf>
    <xf numFmtId="0" fontId="62" fillId="28" borderId="45" xfId="0" applyFont="1" applyFill="1" applyBorder="1" applyAlignment="1">
      <alignment vertical="center" wrapText="1"/>
    </xf>
    <xf numFmtId="0" fontId="73" fillId="28" borderId="44" xfId="0" applyFont="1" applyFill="1" applyBorder="1" applyAlignment="1">
      <alignment vertical="center" wrapText="1"/>
    </xf>
    <xf numFmtId="175" fontId="62" fillId="28" borderId="21" xfId="0" applyNumberFormat="1" applyFont="1" applyFill="1" applyBorder="1" applyAlignment="1">
      <alignment vertical="center" wrapText="1"/>
    </xf>
    <xf numFmtId="176" fontId="69" fillId="28" borderId="48" xfId="0" applyNumberFormat="1" applyFont="1" applyFill="1" applyBorder="1" applyAlignment="1">
      <alignment vertical="center" wrapText="1"/>
    </xf>
    <xf numFmtId="176" fontId="65" fillId="31" borderId="26" xfId="0" applyNumberFormat="1" applyFont="1" applyFill="1" applyBorder="1" applyAlignment="1">
      <alignment vertical="center" wrapText="1"/>
    </xf>
    <xf numFmtId="176" fontId="65" fillId="28" borderId="49" xfId="0" applyNumberFormat="1" applyFont="1" applyFill="1" applyBorder="1" applyAlignment="1">
      <alignment vertical="center" wrapText="1"/>
    </xf>
    <xf numFmtId="176" fontId="69" fillId="28" borderId="49" xfId="0" applyNumberFormat="1" applyFont="1" applyFill="1" applyBorder="1" applyAlignment="1">
      <alignment vertical="center" wrapText="1"/>
    </xf>
    <xf numFmtId="176" fontId="62" fillId="28" borderId="49" xfId="0" applyNumberFormat="1" applyFont="1" applyFill="1" applyBorder="1" applyAlignment="1">
      <alignment vertical="center" wrapText="1"/>
    </xf>
    <xf numFmtId="176" fontId="62" fillId="0" borderId="50" xfId="0" applyNumberFormat="1" applyFont="1" applyFill="1" applyBorder="1" applyAlignment="1">
      <alignment vertical="center" wrapText="1"/>
    </xf>
    <xf numFmtId="176" fontId="69" fillId="28" borderId="40" xfId="0" applyNumberFormat="1" applyFont="1" applyFill="1" applyBorder="1" applyAlignment="1">
      <alignment vertical="center" wrapText="1"/>
    </xf>
    <xf numFmtId="176" fontId="62" fillId="28" borderId="40" xfId="0" applyNumberFormat="1" applyFont="1" applyFill="1" applyBorder="1" applyAlignment="1">
      <alignment vertical="center" wrapText="1"/>
    </xf>
    <xf numFmtId="176" fontId="62" fillId="0" borderId="41" xfId="0" applyNumberFormat="1" applyFont="1" applyFill="1" applyBorder="1" applyAlignment="1">
      <alignment vertical="center" wrapText="1"/>
    </xf>
    <xf numFmtId="176" fontId="69" fillId="31" borderId="51" xfId="0" applyNumberFormat="1" applyFont="1" applyFill="1" applyBorder="1" applyAlignment="1">
      <alignment vertical="center" wrapText="1"/>
    </xf>
    <xf numFmtId="0" fontId="62" fillId="28" borderId="43" xfId="0" applyFont="1" applyFill="1" applyBorder="1" applyAlignment="1">
      <alignment vertical="center" wrapText="1"/>
    </xf>
    <xf numFmtId="0" fontId="70" fillId="28" borderId="24" xfId="0" applyFont="1" applyFill="1" applyBorder="1" applyAlignment="1">
      <alignment horizontal="center" vertical="center" wrapText="1"/>
    </xf>
    <xf numFmtId="176" fontId="62" fillId="28" borderId="50" xfId="0" applyNumberFormat="1" applyFont="1" applyFill="1" applyBorder="1" applyAlignment="1">
      <alignment vertical="center" wrapText="1"/>
    </xf>
    <xf numFmtId="0" fontId="73" fillId="28" borderId="20" xfId="0" applyFont="1" applyFill="1" applyBorder="1" applyAlignment="1">
      <alignment vertical="center" wrapText="1"/>
    </xf>
    <xf numFmtId="0" fontId="70" fillId="28" borderId="21" xfId="0" applyFont="1" applyFill="1" applyBorder="1" applyAlignment="1">
      <alignment horizontal="center" vertical="center" wrapText="1"/>
    </xf>
    <xf numFmtId="0" fontId="62" fillId="31" borderId="15" xfId="0" applyFont="1" applyFill="1" applyBorder="1" applyAlignment="1">
      <alignment vertical="center" wrapText="1"/>
    </xf>
    <xf numFmtId="0" fontId="70" fillId="31" borderId="17" xfId="0" applyFont="1" applyFill="1" applyBorder="1" applyAlignment="1">
      <alignment horizontal="center" vertical="center" wrapText="1"/>
    </xf>
    <xf numFmtId="176" fontId="62" fillId="31" borderId="51" xfId="0" applyNumberFormat="1" applyFont="1" applyFill="1" applyBorder="1" applyAlignment="1">
      <alignment vertical="center" wrapText="1"/>
    </xf>
    <xf numFmtId="0" fontId="73" fillId="28" borderId="43" xfId="0" applyFont="1" applyFill="1" applyBorder="1" applyAlignment="1">
      <alignment vertical="center" wrapText="1"/>
    </xf>
    <xf numFmtId="0" fontId="62" fillId="30" borderId="15" xfId="0" applyFont="1" applyFill="1" applyBorder="1" applyAlignment="1">
      <alignment vertical="center" wrapText="1"/>
    </xf>
    <xf numFmtId="0" fontId="70" fillId="30" borderId="17" xfId="0" applyFont="1" applyFill="1" applyBorder="1" applyAlignment="1">
      <alignment horizontal="center" vertical="center" wrapText="1"/>
    </xf>
    <xf numFmtId="0" fontId="69" fillId="31" borderId="43" xfId="0" applyFont="1" applyFill="1" applyBorder="1" applyAlignment="1">
      <alignment vertical="center" wrapText="1"/>
    </xf>
    <xf numFmtId="0" fontId="70" fillId="31" borderId="24" xfId="0" applyFont="1" applyFill="1" applyBorder="1" applyAlignment="1">
      <alignment horizontal="center" vertical="center" wrapText="1"/>
    </xf>
    <xf numFmtId="176" fontId="65" fillId="31" borderId="52" xfId="0" applyNumberFormat="1" applyFont="1" applyFill="1" applyBorder="1" applyAlignment="1">
      <alignment vertical="center" wrapText="1"/>
    </xf>
    <xf numFmtId="176" fontId="69" fillId="31" borderId="49" xfId="0" applyNumberFormat="1" applyFont="1" applyFill="1" applyBorder="1" applyAlignment="1">
      <alignment vertical="center" wrapText="1"/>
    </xf>
    <xf numFmtId="176" fontId="62" fillId="31" borderId="52" xfId="0" applyNumberFormat="1" applyFont="1" applyFill="1" applyBorder="1" applyAlignment="1">
      <alignment vertical="center" wrapText="1"/>
    </xf>
    <xf numFmtId="176" fontId="69" fillId="31" borderId="55" xfId="0" applyNumberFormat="1" applyFont="1" applyFill="1" applyBorder="1" applyAlignment="1">
      <alignment vertical="center" wrapText="1"/>
    </xf>
    <xf numFmtId="0" fontId="69" fillId="31" borderId="15" xfId="0" applyFont="1" applyFill="1" applyBorder="1" applyAlignment="1">
      <alignment vertical="center" wrapText="1"/>
    </xf>
    <xf numFmtId="0" fontId="69" fillId="31" borderId="53" xfId="0" applyFont="1" applyFill="1" applyBorder="1" applyAlignment="1">
      <alignment horizontal="center" vertical="center" wrapText="1"/>
    </xf>
    <xf numFmtId="176" fontId="65" fillId="31" borderId="16" xfId="0" applyNumberFormat="1" applyFont="1" applyFill="1" applyBorder="1" applyAlignment="1">
      <alignment vertical="center" wrapText="1"/>
    </xf>
    <xf numFmtId="176" fontId="62" fillId="0" borderId="49" xfId="0" applyNumberFormat="1" applyFont="1" applyFill="1" applyBorder="1" applyAlignment="1">
      <alignment vertical="center" wrapText="1"/>
    </xf>
    <xf numFmtId="0" fontId="62" fillId="28" borderId="20" xfId="0" applyFont="1" applyFill="1" applyBorder="1" applyAlignment="1">
      <alignment vertical="center" wrapText="1"/>
    </xf>
    <xf numFmtId="176" fontId="65" fillId="31" borderId="51" xfId="0" applyNumberFormat="1" applyFont="1" applyFill="1" applyBorder="1" applyAlignment="1">
      <alignment vertical="center" wrapText="1"/>
    </xf>
    <xf numFmtId="0" fontId="71" fillId="28" borderId="43" xfId="0" applyFont="1" applyFill="1" applyBorder="1" applyAlignment="1">
      <alignment vertical="center" wrapText="1"/>
    </xf>
    <xf numFmtId="0" fontId="62" fillId="31" borderId="51" xfId="0" applyFont="1" applyFill="1" applyBorder="1" applyAlignment="1">
      <alignment vertical="center" wrapText="1"/>
    </xf>
    <xf numFmtId="0" fontId="66" fillId="31" borderId="51" xfId="0" applyFont="1" applyFill="1" applyBorder="1" applyAlignment="1">
      <alignment vertical="center" wrapText="1"/>
    </xf>
    <xf numFmtId="0" fontId="66" fillId="31" borderId="46" xfId="0" applyFont="1" applyFill="1" applyBorder="1" applyAlignment="1">
      <alignment vertical="center" wrapText="1"/>
    </xf>
    <xf numFmtId="0" fontId="68" fillId="31" borderId="53" xfId="0" applyFont="1" applyFill="1" applyBorder="1" applyAlignment="1">
      <alignment vertical="center" wrapText="1"/>
    </xf>
    <xf numFmtId="0" fontId="62" fillId="31" borderId="46" xfId="0" applyFont="1" applyFill="1" applyBorder="1" applyAlignment="1">
      <alignment vertical="center" wrapText="1"/>
    </xf>
    <xf numFmtId="176" fontId="62" fillId="0" borderId="40" xfId="0" applyNumberFormat="1" applyFont="1" applyFill="1" applyBorder="1" applyAlignment="1">
      <alignment vertical="center" wrapText="1"/>
    </xf>
    <xf numFmtId="0" fontId="73" fillId="28" borderId="56" xfId="0" applyFont="1" applyFill="1" applyBorder="1" applyAlignment="1">
      <alignment vertical="center" wrapText="1"/>
    </xf>
    <xf numFmtId="0" fontId="70" fillId="28" borderId="43" xfId="0" applyFont="1" applyFill="1" applyBorder="1" applyAlignment="1">
      <alignment horizontal="center" vertical="center" wrapText="1"/>
    </xf>
    <xf numFmtId="176" fontId="66" fillId="28" borderId="50" xfId="0" applyNumberFormat="1" applyFont="1" applyFill="1" applyBorder="1" applyAlignment="1">
      <alignment vertical="center" wrapText="1"/>
    </xf>
    <xf numFmtId="176" fontId="66" fillId="28" borderId="41" xfId="0" applyNumberFormat="1" applyFont="1" applyFill="1" applyBorder="1" applyAlignment="1">
      <alignment vertical="center" wrapText="1"/>
    </xf>
    <xf numFmtId="176" fontId="62" fillId="28" borderId="41" xfId="0" applyNumberFormat="1" applyFont="1" applyFill="1" applyBorder="1" applyAlignment="1">
      <alignment vertical="center" wrapText="1"/>
    </xf>
    <xf numFmtId="0" fontId="62" fillId="28" borderId="15" xfId="0" applyFont="1" applyFill="1" applyBorder="1" applyAlignment="1">
      <alignment vertical="center" wrapText="1"/>
    </xf>
    <xf numFmtId="0" fontId="70" fillId="28" borderId="17" xfId="0" applyFont="1" applyFill="1" applyBorder="1" applyAlignment="1">
      <alignment horizontal="center" vertical="center" wrapText="1"/>
    </xf>
    <xf numFmtId="176" fontId="69" fillId="28" borderId="51" xfId="0" applyNumberFormat="1" applyFont="1" applyFill="1" applyBorder="1" applyAlignment="1">
      <alignment vertical="center" wrapText="1"/>
    </xf>
    <xf numFmtId="176" fontId="62" fillId="28" borderId="46" xfId="0" applyNumberFormat="1" applyFont="1" applyFill="1" applyBorder="1" applyAlignment="1">
      <alignment vertical="center" wrapText="1"/>
    </xf>
    <xf numFmtId="176" fontId="62" fillId="28" borderId="51" xfId="0" applyNumberFormat="1" applyFont="1" applyFill="1" applyBorder="1" applyAlignment="1">
      <alignment vertical="center" wrapText="1"/>
    </xf>
    <xf numFmtId="176" fontId="65" fillId="31" borderId="49" xfId="0" applyNumberFormat="1" applyFont="1" applyFill="1" applyBorder="1" applyAlignment="1">
      <alignment vertical="center" wrapText="1"/>
    </xf>
    <xf numFmtId="176" fontId="62" fillId="31" borderId="49" xfId="0" applyNumberFormat="1" applyFont="1" applyFill="1" applyBorder="1" applyAlignment="1">
      <alignment vertical="center" wrapText="1"/>
    </xf>
    <xf numFmtId="176" fontId="62" fillId="31" borderId="50" xfId="0" applyNumberFormat="1" applyFont="1" applyFill="1" applyBorder="1" applyAlignment="1">
      <alignment vertical="center" wrapText="1"/>
    </xf>
    <xf numFmtId="2" fontId="62" fillId="28" borderId="53" xfId="0" applyNumberFormat="1" applyFont="1" applyFill="1" applyBorder="1" applyAlignment="1">
      <alignment vertical="center" wrapText="1"/>
    </xf>
    <xf numFmtId="2" fontId="62" fillId="28" borderId="46" xfId="0" applyNumberFormat="1" applyFont="1" applyFill="1" applyBorder="1" applyAlignment="1">
      <alignment vertical="center" wrapText="1"/>
    </xf>
    <xf numFmtId="171" fontId="62" fillId="28" borderId="26" xfId="0" applyNumberFormat="1" applyFont="1" applyFill="1" applyBorder="1" applyAlignment="1">
      <alignment vertical="center" wrapText="1"/>
    </xf>
    <xf numFmtId="171" fontId="62" fillId="28" borderId="38" xfId="0" applyNumberFormat="1" applyFont="1" applyFill="1" applyBorder="1" applyAlignment="1">
      <alignment vertical="center" wrapText="1"/>
    </xf>
    <xf numFmtId="176" fontId="62" fillId="28" borderId="52" xfId="0" applyNumberFormat="1" applyFont="1" applyFill="1" applyBorder="1" applyAlignment="1">
      <alignment vertical="center" wrapText="1"/>
    </xf>
    <xf numFmtId="176" fontId="72" fillId="31" borderId="26" xfId="0" applyNumberFormat="1" applyFont="1" applyFill="1" applyBorder="1" applyAlignment="1">
      <alignment vertical="center" wrapText="1"/>
    </xf>
    <xf numFmtId="0" fontId="62" fillId="0" borderId="15" xfId="0" applyFont="1" applyFill="1" applyBorder="1" applyAlignment="1">
      <alignment horizontal="center" vertical="center" wrapText="1"/>
    </xf>
    <xf numFmtId="0" fontId="69" fillId="31" borderId="15" xfId="0" applyFont="1" applyFill="1" applyBorder="1" applyAlignment="1">
      <alignment horizontal="center" vertical="center" wrapText="1"/>
    </xf>
    <xf numFmtId="0" fontId="62" fillId="28" borderId="20" xfId="0" applyFont="1" applyFill="1" applyBorder="1" applyAlignment="1">
      <alignment horizontal="center" vertical="center" wrapText="1"/>
    </xf>
    <xf numFmtId="0" fontId="62" fillId="28" borderId="22" xfId="0" applyFont="1" applyFill="1" applyBorder="1" applyAlignment="1">
      <alignment horizontal="center" vertical="center" wrapText="1"/>
    </xf>
    <xf numFmtId="0" fontId="71" fillId="28" borderId="43" xfId="0" applyFont="1" applyFill="1" applyBorder="1" applyAlignment="1">
      <alignment horizontal="center" vertical="center" wrapText="1"/>
    </xf>
    <xf numFmtId="0" fontId="62" fillId="31" borderId="15" xfId="0" applyFont="1" applyFill="1" applyBorder="1" applyAlignment="1">
      <alignment horizontal="center" vertical="center" wrapText="1"/>
    </xf>
    <xf numFmtId="0" fontId="73" fillId="28" borderId="20" xfId="0" applyFont="1" applyFill="1" applyBorder="1" applyAlignment="1">
      <alignment horizontal="center" vertical="center" wrapText="1"/>
    </xf>
    <xf numFmtId="0" fontId="73" fillId="28" borderId="22" xfId="0" applyFont="1" applyFill="1" applyBorder="1" applyAlignment="1">
      <alignment horizontal="center" vertical="center" wrapText="1"/>
    </xf>
    <xf numFmtId="0" fontId="73" fillId="28" borderId="43" xfId="0" applyFont="1" applyFill="1" applyBorder="1" applyAlignment="1">
      <alignment horizontal="center" vertical="center" wrapText="1"/>
    </xf>
    <xf numFmtId="0" fontId="66" fillId="28" borderId="22" xfId="0" applyFont="1" applyFill="1" applyBorder="1" applyAlignment="1">
      <alignment horizontal="center" vertical="center" wrapText="1"/>
    </xf>
    <xf numFmtId="0" fontId="62" fillId="28" borderId="43" xfId="0" applyFont="1" applyFill="1" applyBorder="1" applyAlignment="1">
      <alignment horizontal="center" vertical="center" wrapText="1"/>
    </xf>
    <xf numFmtId="0" fontId="62" fillId="30" borderId="15" xfId="0" applyFont="1" applyFill="1" applyBorder="1" applyAlignment="1">
      <alignment horizontal="center" vertical="center" wrapText="1"/>
    </xf>
    <xf numFmtId="0" fontId="69" fillId="31" borderId="43" xfId="0" applyFont="1" applyFill="1" applyBorder="1" applyAlignment="1">
      <alignment horizontal="center" vertical="center" wrapText="1"/>
    </xf>
    <xf numFmtId="0" fontId="69" fillId="31" borderId="20" xfId="0" applyFont="1" applyFill="1" applyBorder="1" applyAlignment="1">
      <alignment horizontal="center" vertical="center" wrapText="1"/>
    </xf>
    <xf numFmtId="0" fontId="69" fillId="31" borderId="22" xfId="0" applyFont="1" applyFill="1" applyBorder="1" applyAlignment="1">
      <alignment horizontal="center" vertical="center" wrapText="1"/>
    </xf>
    <xf numFmtId="0" fontId="62" fillId="0" borderId="22" xfId="0" applyFont="1" applyFill="1" applyBorder="1" applyAlignment="1">
      <alignment horizontal="center" vertical="center" wrapText="1"/>
    </xf>
    <xf numFmtId="0" fontId="62" fillId="31" borderId="22" xfId="0" applyFont="1" applyFill="1" applyBorder="1" applyAlignment="1">
      <alignment horizontal="center" vertical="center" wrapText="1"/>
    </xf>
    <xf numFmtId="176" fontId="65" fillId="31" borderId="22" xfId="0" applyNumberFormat="1" applyFont="1" applyFill="1" applyBorder="1" applyAlignment="1">
      <alignment vertical="center" wrapText="1"/>
    </xf>
    <xf numFmtId="0" fontId="62" fillId="28" borderId="15" xfId="0" applyFont="1" applyFill="1" applyBorder="1" applyAlignment="1">
      <alignment horizontal="center" vertical="center" wrapText="1"/>
    </xf>
    <xf numFmtId="0" fontId="62" fillId="28" borderId="25" xfId="0" applyFont="1" applyFill="1" applyBorder="1" applyAlignment="1">
      <alignment horizontal="center" vertical="center" wrapText="1"/>
    </xf>
    <xf numFmtId="176" fontId="69" fillId="28" borderId="58" xfId="0" applyNumberFormat="1" applyFont="1" applyFill="1" applyBorder="1" applyAlignment="1">
      <alignment vertical="center" wrapText="1"/>
    </xf>
    <xf numFmtId="176" fontId="66" fillId="28" borderId="59" xfId="0" applyNumberFormat="1" applyFont="1" applyFill="1" applyBorder="1" applyAlignment="1">
      <alignment vertical="center" wrapText="1"/>
    </xf>
    <xf numFmtId="175" fontId="62" fillId="28" borderId="33" xfId="0" applyNumberFormat="1" applyFont="1" applyFill="1" applyBorder="1" applyAlignment="1">
      <alignment vertical="center" wrapText="1"/>
    </xf>
    <xf numFmtId="175" fontId="62" fillId="28" borderId="34" xfId="0" applyNumberFormat="1" applyFont="1" applyFill="1" applyBorder="1" applyAlignment="1">
      <alignment vertical="center" wrapText="1"/>
    </xf>
    <xf numFmtId="175" fontId="62" fillId="31" borderId="24" xfId="0" applyNumberFormat="1" applyFont="1" applyFill="1" applyBorder="1" applyAlignment="1">
      <alignment vertical="center" wrapText="1"/>
    </xf>
    <xf numFmtId="176" fontId="69" fillId="31" borderId="54" xfId="0" applyNumberFormat="1" applyFont="1" applyFill="1" applyBorder="1" applyAlignment="1">
      <alignment vertical="center" wrapText="1"/>
    </xf>
    <xf numFmtId="175" fontId="62" fillId="31" borderId="43" xfId="0" applyNumberFormat="1" applyFont="1" applyFill="1" applyBorder="1" applyAlignment="1">
      <alignment vertical="center" wrapText="1"/>
    </xf>
    <xf numFmtId="176" fontId="81" fillId="28" borderId="3" xfId="0" applyNumberFormat="1" applyFont="1" applyFill="1" applyBorder="1" applyAlignment="1">
      <alignment vertical="center" wrapText="1"/>
    </xf>
    <xf numFmtId="176" fontId="68" fillId="28" borderId="3" xfId="0" applyNumberFormat="1" applyFont="1" applyFill="1" applyBorder="1" applyAlignment="1">
      <alignment vertical="center" wrapText="1"/>
    </xf>
    <xf numFmtId="176" fontId="72" fillId="28" borderId="3" xfId="0" applyNumberFormat="1" applyFont="1" applyFill="1" applyBorder="1" applyAlignment="1">
      <alignment vertical="center" wrapText="1"/>
    </xf>
    <xf numFmtId="176" fontId="65" fillId="28" borderId="39" xfId="0" applyNumberFormat="1" applyFont="1" applyFill="1" applyBorder="1" applyAlignment="1">
      <alignment vertical="center" wrapText="1"/>
    </xf>
    <xf numFmtId="175" fontId="66" fillId="28" borderId="20" xfId="0" applyNumberFormat="1" applyFont="1" applyFill="1" applyBorder="1" applyAlignment="1">
      <alignment vertical="center" wrapText="1"/>
    </xf>
    <xf numFmtId="175" fontId="62" fillId="28" borderId="23" xfId="0" applyNumberFormat="1" applyFont="1" applyFill="1" applyBorder="1" applyAlignment="1">
      <alignment vertical="center" wrapText="1"/>
    </xf>
    <xf numFmtId="176" fontId="65" fillId="28" borderId="26" xfId="0" applyNumberFormat="1" applyFont="1" applyFill="1" applyBorder="1" applyAlignment="1">
      <alignment vertical="center" wrapText="1"/>
    </xf>
    <xf numFmtId="175" fontId="62" fillId="28" borderId="24" xfId="0" applyNumberFormat="1" applyFont="1" applyFill="1" applyBorder="1" applyAlignment="1">
      <alignment vertical="center" wrapText="1"/>
    </xf>
    <xf numFmtId="175" fontId="62" fillId="28" borderId="16" xfId="0" applyNumberFormat="1" applyFont="1" applyFill="1" applyBorder="1" applyAlignment="1">
      <alignment vertical="center" wrapText="1"/>
    </xf>
    <xf numFmtId="176" fontId="62" fillId="33" borderId="15" xfId="0" applyNumberFormat="1" applyFont="1" applyFill="1" applyBorder="1" applyAlignment="1">
      <alignment vertical="center" wrapText="1"/>
    </xf>
    <xf numFmtId="176" fontId="62" fillId="28" borderId="22" xfId="0" applyNumberFormat="1" applyFont="1" applyFill="1" applyBorder="1" applyAlignment="1">
      <alignment vertical="center" wrapText="1"/>
    </xf>
    <xf numFmtId="176" fontId="69" fillId="28" borderId="26" xfId="0" applyNumberFormat="1" applyFont="1" applyFill="1" applyBorder="1" applyAlignment="1">
      <alignment vertical="center" wrapText="1"/>
    </xf>
    <xf numFmtId="175" fontId="62" fillId="28" borderId="22" xfId="0" applyNumberFormat="1" applyFont="1" applyFill="1" applyBorder="1" applyAlignment="1">
      <alignment vertical="center" wrapText="1"/>
    </xf>
    <xf numFmtId="175" fontId="62" fillId="28" borderId="43" xfId="0" applyNumberFormat="1" applyFont="1" applyFill="1" applyBorder="1" applyAlignment="1">
      <alignment vertical="center" wrapText="1"/>
    </xf>
    <xf numFmtId="0" fontId="71" fillId="28" borderId="23" xfId="0" applyFont="1" applyFill="1" applyBorder="1" applyAlignment="1">
      <alignment horizontal="center" vertical="center" wrapText="1"/>
    </xf>
    <xf numFmtId="176" fontId="62" fillId="28" borderId="20" xfId="0" applyNumberFormat="1" applyFont="1" applyFill="1" applyBorder="1" applyAlignment="1">
      <alignment vertical="center" wrapText="1"/>
    </xf>
    <xf numFmtId="175" fontId="66" fillId="28" borderId="21" xfId="0" applyNumberFormat="1" applyFont="1" applyFill="1" applyBorder="1" applyAlignment="1">
      <alignment vertical="center" wrapText="1"/>
    </xf>
    <xf numFmtId="176" fontId="76" fillId="28" borderId="24" xfId="0" applyNumberFormat="1" applyFont="1" applyFill="1" applyBorder="1" applyAlignment="1">
      <alignment vertical="center" wrapText="1"/>
    </xf>
    <xf numFmtId="177" fontId="62" fillId="28" borderId="0" xfId="0" applyNumberFormat="1" applyFont="1" applyFill="1" applyBorder="1" applyAlignment="1">
      <alignment vertical="center" wrapText="1"/>
    </xf>
    <xf numFmtId="0" fontId="78" fillId="0" borderId="29" xfId="0" applyFont="1" applyBorder="1" applyAlignment="1">
      <alignment horizontal="right" vertical="center" wrapText="1"/>
    </xf>
    <xf numFmtId="49" fontId="78" fillId="0" borderId="29" xfId="0" applyNumberFormat="1" applyFont="1" applyBorder="1" applyAlignment="1">
      <alignment horizontal="right" vertical="center" wrapText="1"/>
    </xf>
    <xf numFmtId="176" fontId="66" fillId="0" borderId="21" xfId="0" applyNumberFormat="1" applyFont="1" applyFill="1" applyBorder="1" applyAlignment="1">
      <alignment vertical="center" wrapText="1"/>
    </xf>
    <xf numFmtId="176" fontId="68" fillId="0" borderId="40" xfId="0" applyNumberFormat="1" applyFont="1" applyFill="1" applyBorder="1" applyAlignment="1">
      <alignment vertical="center" wrapText="1"/>
    </xf>
    <xf numFmtId="176" fontId="66" fillId="0" borderId="23" xfId="0" applyNumberFormat="1" applyFont="1" applyFill="1" applyBorder="1" applyAlignment="1">
      <alignment vertical="center" wrapText="1"/>
    </xf>
    <xf numFmtId="176" fontId="68" fillId="0" borderId="3" xfId="0" applyNumberFormat="1" applyFont="1" applyFill="1" applyBorder="1" applyAlignment="1">
      <alignment vertical="center" wrapText="1"/>
    </xf>
    <xf numFmtId="2" fontId="66" fillId="0" borderId="23" xfId="0" applyNumberFormat="1" applyFont="1" applyFill="1" applyBorder="1" applyAlignment="1">
      <alignment vertical="center" wrapText="1"/>
    </xf>
    <xf numFmtId="2" fontId="80" fillId="0" borderId="3" xfId="0" applyNumberFormat="1" applyFont="1" applyFill="1" applyBorder="1" applyAlignment="1">
      <alignment vertical="center" wrapText="1"/>
    </xf>
    <xf numFmtId="2" fontId="68" fillId="0" borderId="3" xfId="0" applyNumberFormat="1" applyFont="1" applyFill="1" applyBorder="1" applyAlignment="1">
      <alignment vertical="center" wrapText="1"/>
    </xf>
    <xf numFmtId="2" fontId="66" fillId="0" borderId="24" xfId="0" applyNumberFormat="1" applyFont="1" applyFill="1" applyBorder="1" applyAlignment="1">
      <alignment vertical="center" wrapText="1"/>
    </xf>
    <xf numFmtId="2" fontId="68" fillId="0" borderId="49" xfId="0" applyNumberFormat="1" applyFont="1" applyFill="1" applyBorder="1" applyAlignment="1">
      <alignment vertical="center" wrapText="1"/>
    </xf>
    <xf numFmtId="176" fontId="62" fillId="0" borderId="13" xfId="0" applyNumberFormat="1" applyFont="1" applyFill="1" applyBorder="1" applyAlignment="1">
      <alignment vertical="center" wrapText="1"/>
    </xf>
    <xf numFmtId="176" fontId="65" fillId="0" borderId="51" xfId="0" applyNumberFormat="1" applyFont="1" applyFill="1" applyBorder="1" applyAlignment="1">
      <alignment vertical="center" wrapText="1"/>
    </xf>
    <xf numFmtId="176" fontId="68" fillId="0" borderId="39" xfId="0" applyNumberFormat="1" applyFont="1" applyFill="1" applyBorder="1" applyAlignment="1">
      <alignment vertical="center" wrapText="1"/>
    </xf>
    <xf numFmtId="176" fontId="68" fillId="0" borderId="26" xfId="0" applyNumberFormat="1" applyFont="1" applyFill="1" applyBorder="1" applyAlignment="1">
      <alignment vertical="center" wrapText="1"/>
    </xf>
    <xf numFmtId="176" fontId="66" fillId="0" borderId="47" xfId="0" applyNumberFormat="1" applyFont="1" applyFill="1" applyBorder="1" applyAlignment="1">
      <alignment vertical="center" wrapText="1"/>
    </xf>
    <xf numFmtId="176" fontId="66" fillId="0" borderId="45" xfId="0" applyNumberFormat="1" applyFont="1" applyFill="1" applyBorder="1" applyAlignment="1">
      <alignment vertical="center" wrapText="1"/>
    </xf>
    <xf numFmtId="176" fontId="66" fillId="0" borderId="26" xfId="0" applyNumberFormat="1" applyFont="1" applyFill="1" applyBorder="1" applyAlignment="1">
      <alignment vertical="center" wrapText="1"/>
    </xf>
    <xf numFmtId="176" fontId="66" fillId="0" borderId="3" xfId="0" applyNumberFormat="1" applyFont="1" applyFill="1" applyBorder="1" applyAlignment="1">
      <alignment vertical="center" wrapText="1"/>
    </xf>
    <xf numFmtId="176" fontId="66" fillId="0" borderId="52" xfId="0" applyNumberFormat="1" applyFont="1" applyFill="1" applyBorder="1" applyAlignment="1">
      <alignment vertical="center" wrapText="1"/>
    </xf>
    <xf numFmtId="176" fontId="62" fillId="0" borderId="17" xfId="0" applyNumberFormat="1" applyFont="1" applyFill="1" applyBorder="1" applyAlignment="1">
      <alignment vertical="center" wrapText="1"/>
    </xf>
    <xf numFmtId="176" fontId="62" fillId="0" borderId="51" xfId="0" applyNumberFormat="1" applyFont="1" applyFill="1" applyBorder="1" applyAlignment="1">
      <alignment vertical="center" wrapText="1"/>
    </xf>
    <xf numFmtId="176" fontId="66" fillId="0" borderId="57" xfId="0" applyNumberFormat="1" applyFont="1" applyFill="1" applyBorder="1" applyAlignment="1">
      <alignment vertical="center" wrapText="1"/>
    </xf>
    <xf numFmtId="176" fontId="66" fillId="0" borderId="58" xfId="0" applyNumberFormat="1" applyFont="1" applyFill="1" applyBorder="1" applyAlignment="1">
      <alignment vertical="center" wrapText="1"/>
    </xf>
    <xf numFmtId="176" fontId="66" fillId="0" borderId="33" xfId="0" applyNumberFormat="1" applyFont="1" applyFill="1" applyBorder="1" applyAlignment="1">
      <alignment vertical="center" wrapText="1"/>
    </xf>
    <xf numFmtId="176" fontId="66" fillId="0" borderId="60" xfId="0" applyNumberFormat="1" applyFont="1" applyFill="1" applyBorder="1" applyAlignment="1">
      <alignment vertical="center" wrapText="1"/>
    </xf>
    <xf numFmtId="176" fontId="62" fillId="0" borderId="28" xfId="0" applyNumberFormat="1" applyFont="1" applyFill="1" applyBorder="1" applyAlignment="1">
      <alignment vertical="center" wrapText="1"/>
    </xf>
    <xf numFmtId="176" fontId="62" fillId="0" borderId="53" xfId="0" applyNumberFormat="1" applyFont="1" applyFill="1" applyBorder="1" applyAlignment="1">
      <alignment vertical="center" wrapText="1"/>
    </xf>
    <xf numFmtId="176" fontId="66" fillId="0" borderId="49" xfId="0" applyNumberFormat="1" applyFont="1" applyFill="1" applyBorder="1" applyAlignment="1">
      <alignment vertical="center" wrapText="1"/>
    </xf>
    <xf numFmtId="176" fontId="66" fillId="0" borderId="40" xfId="0" applyNumberFormat="1" applyFont="1" applyFill="1" applyBorder="1" applyAlignment="1">
      <alignment vertical="center" wrapText="1"/>
    </xf>
    <xf numFmtId="176" fontId="62" fillId="28" borderId="21" xfId="0" applyNumberFormat="1" applyFont="1" applyFill="1" applyBorder="1" applyAlignment="1">
      <alignment horizontal="right" vertical="center" wrapText="1"/>
    </xf>
    <xf numFmtId="176" fontId="62" fillId="28" borderId="26" xfId="0" applyNumberFormat="1" applyFont="1" applyFill="1" applyBorder="1" applyAlignment="1">
      <alignment horizontal="right" vertical="center" wrapText="1"/>
    </xf>
    <xf numFmtId="176" fontId="62" fillId="28" borderId="3" xfId="0" applyNumberFormat="1" applyFont="1" applyFill="1" applyBorder="1" applyAlignment="1">
      <alignment horizontal="right" vertical="center" wrapText="1"/>
    </xf>
    <xf numFmtId="176" fontId="62" fillId="28" borderId="23" xfId="0" applyNumberFormat="1" applyFont="1" applyFill="1" applyBorder="1" applyAlignment="1">
      <alignment horizontal="right" vertical="center" wrapText="1"/>
    </xf>
    <xf numFmtId="175" fontId="62" fillId="28" borderId="23" xfId="0" applyNumberFormat="1" applyFont="1" applyFill="1" applyBorder="1" applyAlignment="1">
      <alignment horizontal="right" vertical="center" wrapText="1"/>
    </xf>
    <xf numFmtId="175" fontId="62" fillId="28" borderId="24" xfId="0" applyNumberFormat="1" applyFont="1" applyFill="1" applyBorder="1" applyAlignment="1">
      <alignment horizontal="right" vertical="center" wrapText="1"/>
    </xf>
    <xf numFmtId="175" fontId="62" fillId="0" borderId="26" xfId="0" applyNumberFormat="1" applyFont="1" applyFill="1" applyBorder="1" applyAlignment="1">
      <alignment vertical="center" wrapText="1"/>
    </xf>
    <xf numFmtId="175" fontId="62" fillId="0" borderId="16" xfId="0" applyNumberFormat="1" applyFont="1" applyFill="1" applyBorder="1" applyAlignment="1">
      <alignment vertical="center" wrapText="1"/>
    </xf>
    <xf numFmtId="176" fontId="62" fillId="0" borderId="21" xfId="0" applyNumberFormat="1" applyFont="1" applyFill="1" applyBorder="1" applyAlignment="1">
      <alignment vertical="center" wrapText="1"/>
    </xf>
    <xf numFmtId="176" fontId="62" fillId="0" borderId="23" xfId="0" applyNumberFormat="1" applyFont="1" applyFill="1" applyBorder="1" applyAlignment="1">
      <alignment vertical="center" wrapText="1"/>
    </xf>
    <xf numFmtId="175" fontId="62" fillId="0" borderId="21" xfId="0" applyNumberFormat="1" applyFont="1" applyFill="1" applyBorder="1" applyAlignment="1">
      <alignment vertical="center" wrapText="1"/>
    </xf>
    <xf numFmtId="176" fontId="65" fillId="0" borderId="3" xfId="0" applyNumberFormat="1" applyFont="1" applyFill="1" applyBorder="1" applyAlignment="1">
      <alignment vertical="center" wrapText="1"/>
    </xf>
    <xf numFmtId="175" fontId="62" fillId="0" borderId="23" xfId="0" applyNumberFormat="1" applyFont="1" applyFill="1" applyBorder="1" applyAlignment="1">
      <alignment vertical="center" wrapText="1"/>
    </xf>
    <xf numFmtId="176" fontId="65" fillId="0" borderId="40" xfId="0" applyNumberFormat="1" applyFont="1" applyFill="1" applyBorder="1" applyAlignment="1">
      <alignment vertical="center" wrapText="1"/>
    </xf>
    <xf numFmtId="175" fontId="66" fillId="0" borderId="21" xfId="0" applyNumberFormat="1" applyFont="1" applyFill="1" applyBorder="1" applyAlignment="1">
      <alignment vertical="center" wrapText="1"/>
    </xf>
    <xf numFmtId="175" fontId="66" fillId="0" borderId="23" xfId="0" applyNumberFormat="1" applyFont="1" applyFill="1" applyBorder="1" applyAlignment="1">
      <alignment vertical="center" wrapText="1"/>
    </xf>
    <xf numFmtId="175" fontId="66" fillId="0" borderId="24" xfId="0" applyNumberFormat="1" applyFont="1" applyFill="1" applyBorder="1" applyAlignment="1">
      <alignment vertical="center" wrapText="1"/>
    </xf>
    <xf numFmtId="176" fontId="65" fillId="0" borderId="49" xfId="0" applyNumberFormat="1" applyFont="1" applyFill="1" applyBorder="1" applyAlignment="1">
      <alignment vertical="center" wrapText="1"/>
    </xf>
    <xf numFmtId="175" fontId="66" fillId="0" borderId="20" xfId="0" applyNumberFormat="1" applyFont="1" applyFill="1" applyBorder="1" applyAlignment="1">
      <alignment vertical="center" wrapText="1"/>
    </xf>
    <xf numFmtId="175" fontId="66" fillId="0" borderId="22" xfId="0" applyNumberFormat="1" applyFont="1" applyFill="1" applyBorder="1" applyAlignment="1">
      <alignment vertical="center" wrapText="1"/>
    </xf>
    <xf numFmtId="176" fontId="81" fillId="0" borderId="3" xfId="0" applyNumberFormat="1" applyFont="1" applyFill="1" applyBorder="1" applyAlignment="1">
      <alignment vertical="center" wrapText="1"/>
    </xf>
    <xf numFmtId="175" fontId="66" fillId="0" borderId="43" xfId="0" applyNumberFormat="1" applyFont="1" applyFill="1" applyBorder="1" applyAlignment="1">
      <alignment vertical="center" wrapText="1"/>
    </xf>
    <xf numFmtId="176" fontId="65" fillId="0" borderId="39" xfId="0" applyNumberFormat="1" applyFont="1" applyFill="1" applyBorder="1" applyAlignment="1">
      <alignment vertical="center" wrapText="1"/>
    </xf>
    <xf numFmtId="176" fontId="62" fillId="31" borderId="23" xfId="0" applyNumberFormat="1" applyFont="1" applyFill="1" applyBorder="1" applyAlignment="1">
      <alignment vertical="center" wrapText="1"/>
    </xf>
    <xf numFmtId="0" fontId="69" fillId="0" borderId="0" xfId="0" applyFont="1" applyFill="1" applyBorder="1" applyAlignment="1">
      <alignment horizontal="left" vertical="center"/>
    </xf>
    <xf numFmtId="0" fontId="69" fillId="0" borderId="0" xfId="0" applyFont="1" applyFill="1" applyAlignment="1">
      <alignment horizontal="center" vertical="center"/>
    </xf>
    <xf numFmtId="0" fontId="78" fillId="0" borderId="28" xfId="0" applyFont="1" applyBorder="1" applyAlignment="1">
      <alignment horizontal="left" vertical="center" wrapText="1"/>
    </xf>
    <xf numFmtId="0" fontId="78" fillId="0" borderId="17" xfId="0" applyFont="1" applyBorder="1" applyAlignment="1">
      <alignment horizontal="left" vertical="center" wrapText="1"/>
    </xf>
    <xf numFmtId="0" fontId="78" fillId="0" borderId="18" xfId="0" applyFont="1" applyBorder="1" applyAlignment="1">
      <alignment horizontal="left" vertical="center" wrapText="1"/>
    </xf>
    <xf numFmtId="0" fontId="78" fillId="0" borderId="14" xfId="0" applyFont="1" applyBorder="1" applyAlignment="1">
      <alignment horizontal="left" vertical="center" wrapText="1"/>
    </xf>
    <xf numFmtId="0" fontId="78" fillId="0" borderId="19" xfId="0" applyFont="1" applyBorder="1" applyAlignment="1">
      <alignment horizontal="center" vertical="center" wrapText="1"/>
    </xf>
    <xf numFmtId="0" fontId="78" fillId="0" borderId="16" xfId="0" applyFont="1" applyBorder="1" applyAlignment="1">
      <alignment horizontal="center" vertical="center" wrapText="1"/>
    </xf>
    <xf numFmtId="0" fontId="78" fillId="28" borderId="13" xfId="0" applyFont="1" applyFill="1" applyBorder="1" applyAlignment="1">
      <alignment horizontal="center"/>
    </xf>
    <xf numFmtId="0" fontId="78" fillId="28" borderId="17" xfId="0" applyFont="1" applyFill="1" applyBorder="1" applyAlignment="1">
      <alignment horizontal="center"/>
    </xf>
    <xf numFmtId="0" fontId="79" fillId="0" borderId="0" xfId="0" applyFont="1" applyAlignment="1">
      <alignment horizontal="center"/>
    </xf>
    <xf numFmtId="0" fontId="62" fillId="28" borderId="31" xfId="0" applyFont="1" applyFill="1" applyBorder="1" applyAlignment="1">
      <alignment horizontal="center" vertical="center" wrapText="1"/>
    </xf>
    <xf numFmtId="0" fontId="62" fillId="28" borderId="24" xfId="0" applyFont="1" applyFill="1" applyBorder="1" applyAlignment="1">
      <alignment horizontal="center" vertical="center" wrapText="1"/>
    </xf>
    <xf numFmtId="0" fontId="78" fillId="0" borderId="28" xfId="0" applyFont="1" applyFill="1" applyBorder="1" applyAlignment="1">
      <alignment horizontal="right" vertical="center" wrapText="1"/>
    </xf>
    <xf numFmtId="0" fontId="78" fillId="0" borderId="13" xfId="0" applyFont="1" applyFill="1" applyBorder="1" applyAlignment="1">
      <alignment horizontal="right" vertical="center" wrapText="1"/>
    </xf>
    <xf numFmtId="0" fontId="78" fillId="0" borderId="17" xfId="0" applyFont="1" applyFill="1" applyBorder="1" applyAlignment="1">
      <alignment horizontal="right" vertical="center" wrapText="1"/>
    </xf>
    <xf numFmtId="0" fontId="78" fillId="0" borderId="18" xfId="0" applyFont="1" applyBorder="1" applyAlignment="1">
      <alignment horizontal="center" vertical="center" wrapText="1"/>
    </xf>
    <xf numFmtId="0" fontId="78" fillId="0" borderId="42" xfId="0" applyFont="1" applyBorder="1" applyAlignment="1">
      <alignment horizontal="center" vertical="center" wrapText="1"/>
    </xf>
    <xf numFmtId="0" fontId="78" fillId="0" borderId="28" xfId="0" applyFont="1" applyBorder="1" applyAlignment="1">
      <alignment horizontal="center" vertical="center" wrapText="1"/>
    </xf>
    <xf numFmtId="0" fontId="78" fillId="0" borderId="13" xfId="0" applyFont="1" applyBorder="1" applyAlignment="1">
      <alignment horizontal="center" vertical="center" wrapText="1"/>
    </xf>
    <xf numFmtId="0" fontId="78" fillId="0" borderId="17" xfId="0" applyFont="1" applyBorder="1" applyAlignment="1">
      <alignment horizontal="center" vertical="center" wrapText="1"/>
    </xf>
    <xf numFmtId="0" fontId="63" fillId="0" borderId="0" xfId="0" applyFont="1" applyFill="1" applyBorder="1" applyAlignment="1">
      <alignment horizontal="left" vertical="center" wrapText="1"/>
    </xf>
    <xf numFmtId="0" fontId="78" fillId="28" borderId="36" xfId="0" applyFont="1" applyFill="1" applyBorder="1" applyAlignment="1">
      <alignment horizontal="left" vertical="center"/>
    </xf>
    <xf numFmtId="0" fontId="78" fillId="28" borderId="31" xfId="0" applyFont="1" applyFill="1" applyBorder="1" applyAlignment="1">
      <alignment horizontal="left" vertical="center"/>
    </xf>
    <xf numFmtId="0" fontId="78" fillId="28" borderId="33" xfId="0" applyFont="1" applyFill="1" applyBorder="1" applyAlignment="1">
      <alignment horizontal="left" vertical="center"/>
    </xf>
    <xf numFmtId="0" fontId="78" fillId="28" borderId="12" xfId="0" applyFont="1" applyFill="1" applyBorder="1" applyAlignment="1">
      <alignment horizontal="left" vertical="center"/>
    </xf>
    <xf numFmtId="0" fontId="78" fillId="0" borderId="0" xfId="0" applyFont="1" applyFill="1" applyBorder="1" applyAlignment="1">
      <alignment horizontal="center" vertical="center"/>
    </xf>
    <xf numFmtId="0" fontId="78" fillId="28" borderId="34" xfId="0" applyFont="1" applyFill="1" applyBorder="1" applyAlignment="1">
      <alignment horizontal="left" vertical="center"/>
    </xf>
    <xf numFmtId="0" fontId="78" fillId="28" borderId="35" xfId="0" applyFont="1" applyFill="1" applyBorder="1" applyAlignment="1">
      <alignment horizontal="left" vertical="center"/>
    </xf>
    <xf numFmtId="0" fontId="78" fillId="28" borderId="27" xfId="0" applyFont="1" applyFill="1" applyBorder="1" applyAlignment="1">
      <alignment horizontal="center" vertical="center"/>
    </xf>
    <xf numFmtId="0" fontId="78" fillId="0" borderId="27" xfId="0" applyFont="1" applyFill="1" applyBorder="1" applyAlignment="1">
      <alignment horizontal="left" vertical="center" wrapText="1"/>
    </xf>
    <xf numFmtId="0" fontId="78" fillId="32" borderId="28" xfId="0" applyFont="1" applyFill="1" applyBorder="1" applyAlignment="1">
      <alignment horizontal="left" vertical="center"/>
    </xf>
    <xf numFmtId="0" fontId="78" fillId="32" borderId="13" xfId="0" applyFont="1" applyFill="1" applyBorder="1" applyAlignment="1">
      <alignment horizontal="left" vertical="center"/>
    </xf>
    <xf numFmtId="0" fontId="78" fillId="32" borderId="17" xfId="0" applyFont="1" applyFill="1" applyBorder="1" applyAlignment="1">
      <alignment horizontal="left" vertical="center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te" xfId="182"/>
    <cellStyle name="Number-Cells" xfId="183"/>
    <cellStyle name="Number-Cells-Column2" xfId="184"/>
    <cellStyle name="Number-Cells-Column5" xfId="185"/>
    <cellStyle name="Output" xfId="186"/>
    <cellStyle name="Row-Header" xfId="187"/>
    <cellStyle name="Row-Header 2" xfId="188"/>
    <cellStyle name="Title" xfId="189"/>
    <cellStyle name="Total" xfId="190"/>
    <cellStyle name="Warning Text" xfId="191"/>
    <cellStyle name="Акцент1 2" xfId="192"/>
    <cellStyle name="Акцент1 3" xfId="193"/>
    <cellStyle name="Акцент2 2" xfId="194"/>
    <cellStyle name="Акцент2 3" xfId="195"/>
    <cellStyle name="Акцент3 2" xfId="196"/>
    <cellStyle name="Акцент3 3" xfId="197"/>
    <cellStyle name="Акцент4 2" xfId="198"/>
    <cellStyle name="Акцент4 3" xfId="199"/>
    <cellStyle name="Акцент5 2" xfId="200"/>
    <cellStyle name="Акцент5 3" xfId="201"/>
    <cellStyle name="Акцент6 2" xfId="202"/>
    <cellStyle name="Акцент6 3" xfId="203"/>
    <cellStyle name="Ввод  2" xfId="204"/>
    <cellStyle name="Ввод  3" xfId="205"/>
    <cellStyle name="Вывод 2" xfId="206"/>
    <cellStyle name="Вывод 3" xfId="207"/>
    <cellStyle name="Вычисление 2" xfId="208"/>
    <cellStyle name="Вычисление 3" xfId="209"/>
    <cellStyle name="Денежный 2" xfId="210"/>
    <cellStyle name="Заголовок 1 2" xfId="211"/>
    <cellStyle name="Заголовок 1 3" xfId="212"/>
    <cellStyle name="Заголовок 2 2" xfId="213"/>
    <cellStyle name="Заголовок 2 3" xfId="214"/>
    <cellStyle name="Заголовок 3 2" xfId="215"/>
    <cellStyle name="Заголовок 3 3" xfId="216"/>
    <cellStyle name="Заголовок 4 2" xfId="217"/>
    <cellStyle name="Заголовок 4 3" xfId="218"/>
    <cellStyle name="Итог 2" xfId="219"/>
    <cellStyle name="Итог 3" xfId="220"/>
    <cellStyle name="Контрольная ячейка 2" xfId="221"/>
    <cellStyle name="Контрольная ячейка 3" xfId="222"/>
    <cellStyle name="Название 2" xfId="223"/>
    <cellStyle name="Название 3" xfId="224"/>
    <cellStyle name="Нейтральный 2" xfId="225"/>
    <cellStyle name="Нейтральный 3" xfId="226"/>
    <cellStyle name="Обычный" xfId="0" builtinId="0"/>
    <cellStyle name="Обычный 10" xfId="227"/>
    <cellStyle name="Обычный 11" xfId="228"/>
    <cellStyle name="Обычный 12" xfId="229"/>
    <cellStyle name="Обычный 13" xfId="230"/>
    <cellStyle name="Обычный 14" xfId="231"/>
    <cellStyle name="Обычный 15" xfId="232"/>
    <cellStyle name="Обычный 16" xfId="233"/>
    <cellStyle name="Обычный 17" xfId="234"/>
    <cellStyle name="Обычный 18" xfId="235"/>
    <cellStyle name="Обычный 2" xfId="236"/>
    <cellStyle name="Обычный 2 10" xfId="237"/>
    <cellStyle name="Обычный 2 11" xfId="238"/>
    <cellStyle name="Обычный 2 12" xfId="239"/>
    <cellStyle name="Обычный 2 13" xfId="240"/>
    <cellStyle name="Обычный 2 14" xfId="241"/>
    <cellStyle name="Обычный 2 15" xfId="242"/>
    <cellStyle name="Обычный 2 16" xfId="243"/>
    <cellStyle name="Обычный 2 2" xfId="244"/>
    <cellStyle name="Обычный 2 2 2" xfId="245"/>
    <cellStyle name="Обычный 2 2 3" xfId="246"/>
    <cellStyle name="Обычный 2 2_Расшифровка прочих" xfId="247"/>
    <cellStyle name="Обычный 2 3" xfId="248"/>
    <cellStyle name="Обычный 2 4" xfId="249"/>
    <cellStyle name="Обычный 2 5" xfId="250"/>
    <cellStyle name="Обычный 2 6" xfId="251"/>
    <cellStyle name="Обычный 2 7" xfId="252"/>
    <cellStyle name="Обычный 2 8" xfId="253"/>
    <cellStyle name="Обычный 2 9" xfId="254"/>
    <cellStyle name="Обычный 2_2604-2010" xfId="255"/>
    <cellStyle name="Обычный 3" xfId="256"/>
    <cellStyle name="Обычный 3 10" xfId="257"/>
    <cellStyle name="Обычный 3 11" xfId="258"/>
    <cellStyle name="Обычный 3 12" xfId="259"/>
    <cellStyle name="Обычный 3 13" xfId="260"/>
    <cellStyle name="Обычный 3 14" xfId="261"/>
    <cellStyle name="Обычный 3 2" xfId="262"/>
    <cellStyle name="Обычный 3 3" xfId="263"/>
    <cellStyle name="Обычный 3 4" xfId="264"/>
    <cellStyle name="Обычный 3 5" xfId="265"/>
    <cellStyle name="Обычный 3 6" xfId="266"/>
    <cellStyle name="Обычный 3 7" xfId="267"/>
    <cellStyle name="Обычный 3 8" xfId="268"/>
    <cellStyle name="Обычный 3 9" xfId="269"/>
    <cellStyle name="Обычный 3_Дефицит_7 млрд_0608_бс" xfId="270"/>
    <cellStyle name="Обычный 4" xfId="271"/>
    <cellStyle name="Обычный 5" xfId="272"/>
    <cellStyle name="Обычный 5 2" xfId="273"/>
    <cellStyle name="Обычный 6" xfId="274"/>
    <cellStyle name="Обычный 6 2" xfId="275"/>
    <cellStyle name="Обычный 6 3" xfId="276"/>
    <cellStyle name="Обычный 6 4" xfId="277"/>
    <cellStyle name="Обычный 6_Дефицит_7 млрд_0608_бс" xfId="278"/>
    <cellStyle name="Обычный 7" xfId="279"/>
    <cellStyle name="Обычный 7 2" xfId="280"/>
    <cellStyle name="Обычный 8" xfId="281"/>
    <cellStyle name="Обычный 9" xfId="282"/>
    <cellStyle name="Обычный 9 2" xfId="283"/>
    <cellStyle name="Плохой 2" xfId="284"/>
    <cellStyle name="Плохой 3" xfId="285"/>
    <cellStyle name="Пояснение 2" xfId="286"/>
    <cellStyle name="Пояснение 3" xfId="287"/>
    <cellStyle name="Примечание 2" xfId="288"/>
    <cellStyle name="Примечание 3" xfId="289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Лист 1"/>
      <sheetName val="Real_GDP_&amp;_Real_IP_(u)"/>
      <sheetName val="Real_GDP_&amp;_Real_IP_(e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N348"/>
  <sheetViews>
    <sheetView tabSelected="1" view="pageBreakPreview" topLeftCell="A181" zoomScale="75" zoomScaleNormal="75" zoomScaleSheetLayoutView="75" workbookViewId="0">
      <selection activeCell="I110" sqref="I110"/>
    </sheetView>
  </sheetViews>
  <sheetFormatPr defaultRowHeight="30"/>
  <cols>
    <col min="1" max="1" width="86.42578125" style="7" customWidth="1"/>
    <col min="2" max="2" width="10.85546875" style="8" customWidth="1"/>
    <col min="3" max="3" width="13.28515625" style="8" customWidth="1"/>
    <col min="4" max="4" width="19.28515625" style="8" customWidth="1"/>
    <col min="5" max="5" width="18.42578125" style="8" customWidth="1"/>
    <col min="6" max="6" width="17.85546875" style="7" customWidth="1"/>
    <col min="7" max="7" width="18" style="7" customWidth="1"/>
    <col min="8" max="8" width="18.5703125" style="7" customWidth="1"/>
    <col min="9" max="9" width="18.140625" style="7" customWidth="1"/>
    <col min="10" max="10" width="18.85546875" style="7" customWidth="1"/>
    <col min="11" max="11" width="21.42578125" style="7" customWidth="1"/>
    <col min="12" max="12" width="9.140625" style="1" hidden="1" customWidth="1"/>
    <col min="13" max="13" width="12" style="1" bestFit="1" customWidth="1"/>
    <col min="14" max="14" width="10" style="1" bestFit="1" customWidth="1"/>
    <col min="15" max="16384" width="9.140625" style="1"/>
  </cols>
  <sheetData>
    <row r="1" spans="1:12" s="5" customFormat="1" ht="46.5" customHeight="1">
      <c r="B1" s="6"/>
      <c r="C1" s="6"/>
      <c r="D1" s="6"/>
      <c r="E1" s="6"/>
      <c r="G1" s="314" t="s">
        <v>224</v>
      </c>
      <c r="H1" s="314"/>
      <c r="I1" s="314"/>
      <c r="J1" s="314"/>
      <c r="K1" s="314"/>
    </row>
    <row r="2" spans="1:12" s="2" customFormat="1" ht="20.25" customHeight="1">
      <c r="A2" s="51"/>
      <c r="B2" s="52"/>
      <c r="C2" s="52"/>
      <c r="D2" s="52"/>
      <c r="E2" s="52"/>
      <c r="F2" s="51"/>
      <c r="G2" s="53"/>
      <c r="H2" s="53"/>
      <c r="I2" s="53"/>
      <c r="J2" s="53"/>
      <c r="K2" s="53"/>
    </row>
    <row r="3" spans="1:12" s="2" customFormat="1" ht="19.5">
      <c r="A3" s="51"/>
      <c r="B3" s="52"/>
      <c r="C3" s="52"/>
      <c r="D3" s="54"/>
      <c r="E3" s="54"/>
      <c r="F3" s="55"/>
      <c r="G3" s="55" t="s">
        <v>38</v>
      </c>
      <c r="H3" s="55"/>
      <c r="I3" s="55"/>
      <c r="J3" s="55"/>
      <c r="K3" s="51"/>
    </row>
    <row r="4" spans="1:12" s="2" customFormat="1" ht="24" customHeight="1">
      <c r="A4" s="51" t="s">
        <v>32</v>
      </c>
      <c r="B4" s="52"/>
      <c r="C4" s="52"/>
      <c r="D4" s="54"/>
      <c r="E4" s="54"/>
      <c r="F4" s="55"/>
      <c r="G4" s="55"/>
      <c r="H4" s="55"/>
      <c r="I4" s="55"/>
      <c r="J4" s="55"/>
      <c r="K4" s="51"/>
    </row>
    <row r="5" spans="1:12" s="2" customFormat="1" ht="24" customHeight="1">
      <c r="A5" s="51" t="s">
        <v>241</v>
      </c>
      <c r="B5" s="52"/>
      <c r="C5" s="52"/>
      <c r="D5" s="54"/>
      <c r="E5" s="54"/>
      <c r="F5" s="55"/>
      <c r="G5" s="55" t="s">
        <v>39</v>
      </c>
      <c r="H5" s="55"/>
      <c r="I5" s="55"/>
      <c r="J5" s="319" t="s">
        <v>240</v>
      </c>
      <c r="K5" s="319"/>
    </row>
    <row r="6" spans="1:12" s="2" customFormat="1" ht="24" customHeight="1">
      <c r="A6" s="51" t="s">
        <v>41</v>
      </c>
      <c r="B6" s="52"/>
      <c r="C6" s="52"/>
      <c r="D6" s="54"/>
      <c r="E6" s="54"/>
      <c r="F6" s="55"/>
      <c r="G6" s="55"/>
      <c r="H6" s="55"/>
      <c r="I6" s="55"/>
      <c r="J6" s="55"/>
      <c r="K6" s="51"/>
    </row>
    <row r="7" spans="1:12" s="2" customFormat="1" ht="24" customHeight="1" thickBot="1">
      <c r="A7" s="51" t="s">
        <v>242</v>
      </c>
      <c r="B7" s="52"/>
      <c r="C7" s="52"/>
      <c r="D7" s="54"/>
      <c r="E7" s="54"/>
      <c r="F7" s="55"/>
      <c r="G7" s="55"/>
      <c r="H7" s="55"/>
      <c r="I7" s="55"/>
      <c r="J7" s="55"/>
      <c r="K7" s="51"/>
    </row>
    <row r="8" spans="1:12" s="2" customFormat="1" ht="24" customHeight="1">
      <c r="A8" s="51" t="s">
        <v>31</v>
      </c>
      <c r="B8" s="52"/>
      <c r="C8" s="52"/>
      <c r="D8" s="54"/>
      <c r="E8" s="54"/>
      <c r="F8" s="55"/>
      <c r="G8" s="55"/>
      <c r="H8" s="51"/>
      <c r="I8" s="315" t="s">
        <v>21</v>
      </c>
      <c r="J8" s="316"/>
      <c r="K8" s="56"/>
      <c r="L8" s="11" t="s">
        <v>20</v>
      </c>
    </row>
    <row r="9" spans="1:12" s="2" customFormat="1" ht="24" customHeight="1">
      <c r="A9" s="51" t="s">
        <v>32</v>
      </c>
      <c r="B9" s="52"/>
      <c r="C9" s="52"/>
      <c r="D9" s="54"/>
      <c r="E9" s="54"/>
      <c r="F9" s="55"/>
      <c r="G9" s="55"/>
      <c r="H9" s="51"/>
      <c r="I9" s="317" t="s">
        <v>22</v>
      </c>
      <c r="J9" s="318"/>
      <c r="K9" s="57"/>
      <c r="L9" s="11"/>
    </row>
    <row r="10" spans="1:12" s="2" customFormat="1" ht="24" customHeight="1">
      <c r="A10" s="51" t="s">
        <v>40</v>
      </c>
      <c r="B10" s="52"/>
      <c r="C10" s="52"/>
      <c r="D10" s="54"/>
      <c r="E10" s="54"/>
      <c r="F10" s="55"/>
      <c r="G10" s="55"/>
      <c r="H10" s="51"/>
      <c r="I10" s="317" t="s">
        <v>23</v>
      </c>
      <c r="J10" s="318"/>
      <c r="K10" s="57"/>
      <c r="L10" s="11"/>
    </row>
    <row r="11" spans="1:12" s="2" customFormat="1" ht="24" customHeight="1">
      <c r="A11" s="51" t="s">
        <v>41</v>
      </c>
      <c r="B11" s="52"/>
      <c r="C11" s="52"/>
      <c r="D11" s="54"/>
      <c r="E11" s="54"/>
      <c r="F11" s="55"/>
      <c r="G11" s="55"/>
      <c r="H11" s="51"/>
      <c r="I11" s="317" t="s">
        <v>24</v>
      </c>
      <c r="J11" s="318"/>
      <c r="K11" s="57" t="s">
        <v>299</v>
      </c>
      <c r="L11" s="11"/>
    </row>
    <row r="12" spans="1:12" s="2" customFormat="1" ht="24" customHeight="1" thickBot="1">
      <c r="A12" s="51" t="s">
        <v>243</v>
      </c>
      <c r="B12" s="52"/>
      <c r="C12" s="52"/>
      <c r="D12" s="54"/>
      <c r="E12" s="54"/>
      <c r="F12" s="55"/>
      <c r="G12" s="55"/>
      <c r="H12" s="51"/>
      <c r="I12" s="320" t="s">
        <v>25</v>
      </c>
      <c r="J12" s="321"/>
      <c r="K12" s="58"/>
      <c r="L12" s="11"/>
    </row>
    <row r="13" spans="1:12" s="2" customFormat="1" ht="19.5">
      <c r="A13" s="51" t="s">
        <v>31</v>
      </c>
      <c r="B13" s="52"/>
      <c r="C13" s="52"/>
      <c r="D13" s="54"/>
      <c r="E13" s="54"/>
      <c r="F13" s="55"/>
      <c r="G13" s="55"/>
      <c r="H13" s="55"/>
      <c r="I13" s="55"/>
      <c r="J13" s="55"/>
      <c r="K13" s="51"/>
    </row>
    <row r="14" spans="1:12" s="2" customFormat="1" ht="18" customHeight="1" thickBot="1">
      <c r="A14" s="51"/>
      <c r="B14" s="323"/>
      <c r="C14" s="323"/>
      <c r="D14" s="323"/>
      <c r="E14" s="323"/>
      <c r="F14" s="323"/>
      <c r="G14" s="55"/>
      <c r="H14" s="55"/>
      <c r="I14" s="322"/>
      <c r="J14" s="322"/>
      <c r="K14" s="51"/>
    </row>
    <row r="15" spans="1:12" s="2" customFormat="1" ht="18" customHeight="1" thickBot="1">
      <c r="A15" s="59" t="s">
        <v>42</v>
      </c>
      <c r="B15" s="324">
        <v>2021</v>
      </c>
      <c r="C15" s="325"/>
      <c r="D15" s="325"/>
      <c r="E15" s="325"/>
      <c r="F15" s="325"/>
      <c r="G15" s="325"/>
      <c r="H15" s="326"/>
      <c r="I15" s="311" t="s">
        <v>16</v>
      </c>
      <c r="J15" s="312"/>
      <c r="K15" s="313"/>
      <c r="L15" s="12"/>
    </row>
    <row r="16" spans="1:12" s="2" customFormat="1" ht="39" customHeight="1" thickBot="1">
      <c r="A16" s="60" t="s">
        <v>43</v>
      </c>
      <c r="B16" s="311" t="s">
        <v>227</v>
      </c>
      <c r="C16" s="312"/>
      <c r="D16" s="312"/>
      <c r="E16" s="312"/>
      <c r="F16" s="312"/>
      <c r="G16" s="312"/>
      <c r="H16" s="313"/>
      <c r="I16" s="295" t="s">
        <v>44</v>
      </c>
      <c r="J16" s="296"/>
      <c r="K16" s="240" t="s">
        <v>237</v>
      </c>
      <c r="L16" s="12"/>
    </row>
    <row r="17" spans="1:12" s="2" customFormat="1" ht="18" customHeight="1" thickBot="1">
      <c r="A17" s="60" t="s">
        <v>45</v>
      </c>
      <c r="B17" s="311" t="s">
        <v>228</v>
      </c>
      <c r="C17" s="312"/>
      <c r="D17" s="312"/>
      <c r="E17" s="312"/>
      <c r="F17" s="312"/>
      <c r="G17" s="312"/>
      <c r="H17" s="313"/>
      <c r="I17" s="295" t="s">
        <v>12</v>
      </c>
      <c r="J17" s="296"/>
      <c r="K17" s="61">
        <v>150</v>
      </c>
      <c r="L17" s="12"/>
    </row>
    <row r="18" spans="1:12" s="2" customFormat="1" ht="18" customHeight="1" thickBot="1">
      <c r="A18" s="60" t="s">
        <v>6</v>
      </c>
      <c r="B18" s="311" t="s">
        <v>229</v>
      </c>
      <c r="C18" s="312"/>
      <c r="D18" s="312"/>
      <c r="E18" s="312"/>
      <c r="F18" s="312"/>
      <c r="G18" s="312"/>
      <c r="H18" s="313"/>
      <c r="I18" s="295" t="s">
        <v>11</v>
      </c>
      <c r="J18" s="296"/>
      <c r="K18" s="61">
        <v>2610100000</v>
      </c>
      <c r="L18" s="12"/>
    </row>
    <row r="19" spans="1:12" s="2" customFormat="1" ht="18" customHeight="1" thickBot="1">
      <c r="A19" s="60" t="s">
        <v>46</v>
      </c>
      <c r="B19" s="311" t="s">
        <v>230</v>
      </c>
      <c r="C19" s="312"/>
      <c r="D19" s="312"/>
      <c r="E19" s="312"/>
      <c r="F19" s="312"/>
      <c r="G19" s="312"/>
      <c r="H19" s="313"/>
      <c r="I19" s="295" t="s">
        <v>4</v>
      </c>
      <c r="J19" s="296"/>
      <c r="K19" s="61"/>
      <c r="L19" s="12"/>
    </row>
    <row r="20" spans="1:12" s="2" customFormat="1" ht="18" customHeight="1" thickBot="1">
      <c r="A20" s="60" t="s">
        <v>47</v>
      </c>
      <c r="B20" s="311" t="s">
        <v>231</v>
      </c>
      <c r="C20" s="312"/>
      <c r="D20" s="312"/>
      <c r="E20" s="312"/>
      <c r="F20" s="312"/>
      <c r="G20" s="312"/>
      <c r="H20" s="313"/>
      <c r="I20" s="295" t="s">
        <v>3</v>
      </c>
      <c r="J20" s="296"/>
      <c r="K20" s="61"/>
      <c r="L20" s="12"/>
    </row>
    <row r="21" spans="1:12" s="2" customFormat="1" ht="18" customHeight="1" thickBot="1">
      <c r="A21" s="60" t="s">
        <v>48</v>
      </c>
      <c r="B21" s="311" t="s">
        <v>238</v>
      </c>
      <c r="C21" s="312"/>
      <c r="D21" s="312"/>
      <c r="E21" s="312"/>
      <c r="F21" s="312"/>
      <c r="G21" s="312"/>
      <c r="H21" s="313"/>
      <c r="I21" s="295" t="s">
        <v>49</v>
      </c>
      <c r="J21" s="296"/>
      <c r="K21" s="239" t="s">
        <v>226</v>
      </c>
      <c r="L21" s="12"/>
    </row>
    <row r="22" spans="1:12" s="2" customFormat="1" ht="18" customHeight="1" thickBot="1">
      <c r="A22" s="60" t="s">
        <v>50</v>
      </c>
      <c r="B22" s="306" t="s">
        <v>54</v>
      </c>
      <c r="C22" s="307"/>
      <c r="D22" s="307"/>
      <c r="E22" s="307"/>
      <c r="F22" s="307"/>
      <c r="G22" s="307"/>
      <c r="H22" s="308"/>
      <c r="I22" s="62"/>
      <c r="J22" s="63"/>
      <c r="K22" s="61"/>
      <c r="L22" s="13"/>
    </row>
    <row r="23" spans="1:12" s="2" customFormat="1" ht="18" customHeight="1" thickBot="1">
      <c r="A23" s="60" t="s">
        <v>7</v>
      </c>
      <c r="B23" s="311" t="s">
        <v>232</v>
      </c>
      <c r="C23" s="312"/>
      <c r="D23" s="312"/>
      <c r="E23" s="312"/>
      <c r="F23" s="312"/>
      <c r="G23" s="312"/>
      <c r="H23" s="313"/>
      <c r="I23" s="62"/>
      <c r="J23" s="63"/>
      <c r="K23" s="61"/>
      <c r="L23" s="12"/>
    </row>
    <row r="24" spans="1:12" s="2" customFormat="1" ht="18" customHeight="1" thickBot="1">
      <c r="A24" s="60" t="s">
        <v>10</v>
      </c>
      <c r="B24" s="311">
        <v>211.75</v>
      </c>
      <c r="C24" s="312"/>
      <c r="D24" s="312"/>
      <c r="E24" s="312"/>
      <c r="F24" s="312"/>
      <c r="G24" s="312"/>
      <c r="H24" s="313"/>
      <c r="I24" s="295" t="s">
        <v>13</v>
      </c>
      <c r="J24" s="296"/>
      <c r="K24" s="61"/>
      <c r="L24" s="12"/>
    </row>
    <row r="25" spans="1:12" s="2" customFormat="1" ht="18" customHeight="1" thickBot="1">
      <c r="A25" s="60" t="s">
        <v>51</v>
      </c>
      <c r="B25" s="311" t="s">
        <v>233</v>
      </c>
      <c r="C25" s="312"/>
      <c r="D25" s="312"/>
      <c r="E25" s="312"/>
      <c r="F25" s="312"/>
      <c r="G25" s="312"/>
      <c r="H25" s="313"/>
      <c r="I25" s="295" t="s">
        <v>14</v>
      </c>
      <c r="J25" s="296"/>
      <c r="K25" s="61"/>
      <c r="L25" s="12"/>
    </row>
    <row r="26" spans="1:12" s="2" customFormat="1" ht="18" customHeight="1" thickBot="1">
      <c r="A26" s="60" t="s">
        <v>52</v>
      </c>
      <c r="B26" s="311" t="s">
        <v>234</v>
      </c>
      <c r="C26" s="312"/>
      <c r="D26" s="312"/>
      <c r="E26" s="312"/>
      <c r="F26" s="312"/>
      <c r="G26" s="312"/>
      <c r="H26" s="313"/>
      <c r="I26" s="64"/>
      <c r="J26" s="64"/>
      <c r="K26" s="64"/>
      <c r="L26" s="13"/>
    </row>
    <row r="27" spans="1:12" s="2" customFormat="1" ht="18" customHeight="1" thickBot="1">
      <c r="A27" s="60" t="s">
        <v>53</v>
      </c>
      <c r="B27" s="311" t="s">
        <v>235</v>
      </c>
      <c r="C27" s="312"/>
      <c r="D27" s="312"/>
      <c r="E27" s="312"/>
      <c r="F27" s="312"/>
      <c r="G27" s="312"/>
      <c r="H27" s="313"/>
      <c r="I27" s="51"/>
      <c r="J27" s="51"/>
      <c r="K27" s="51"/>
    </row>
    <row r="28" spans="1:12" s="2" customFormat="1" ht="15" customHeight="1">
      <c r="A28" s="14"/>
      <c r="B28" s="4"/>
      <c r="C28" s="4"/>
      <c r="D28" s="4"/>
      <c r="E28" s="4"/>
    </row>
    <row r="29" spans="1:12" s="2" customFormat="1" ht="23.25" customHeight="1">
      <c r="A29" s="303" t="s">
        <v>300</v>
      </c>
      <c r="B29" s="303"/>
      <c r="C29" s="303"/>
      <c r="D29" s="303"/>
      <c r="E29" s="303"/>
      <c r="F29" s="303"/>
      <c r="G29" s="303"/>
      <c r="H29" s="303"/>
      <c r="I29" s="303"/>
      <c r="J29" s="303"/>
      <c r="K29" s="303"/>
      <c r="L29" s="303"/>
    </row>
    <row r="30" spans="1:12" s="2" customFormat="1" ht="28.5" customHeight="1" thickBot="1">
      <c r="A30" s="3"/>
      <c r="B30" s="15"/>
      <c r="C30" s="15"/>
      <c r="D30" s="16"/>
      <c r="E30" s="16"/>
      <c r="F30" s="16"/>
      <c r="G30" s="65" t="s">
        <v>87</v>
      </c>
      <c r="H30" s="16"/>
      <c r="I30" s="16"/>
      <c r="J30" s="16"/>
      <c r="K30" s="16"/>
      <c r="L30" s="16" t="s">
        <v>26</v>
      </c>
    </row>
    <row r="31" spans="1:12" s="10" customFormat="1" ht="20.100000000000001" customHeight="1" thickBot="1">
      <c r="A31" s="297" t="s">
        <v>17</v>
      </c>
      <c r="B31" s="299" t="s">
        <v>225</v>
      </c>
      <c r="C31" s="309" t="s">
        <v>88</v>
      </c>
      <c r="D31" s="301" t="s">
        <v>301</v>
      </c>
      <c r="E31" s="301"/>
      <c r="F31" s="301"/>
      <c r="G31" s="302"/>
      <c r="H31" s="301" t="s">
        <v>89</v>
      </c>
      <c r="I31" s="301"/>
      <c r="J31" s="301"/>
      <c r="K31" s="302"/>
      <c r="L31" s="304" t="s">
        <v>15</v>
      </c>
    </row>
    <row r="32" spans="1:12" s="10" customFormat="1" ht="70.5" customHeight="1" thickBot="1">
      <c r="A32" s="298"/>
      <c r="B32" s="300"/>
      <c r="C32" s="310"/>
      <c r="D32" s="66" t="s">
        <v>90</v>
      </c>
      <c r="E32" s="66" t="s">
        <v>91</v>
      </c>
      <c r="F32" s="66" t="s">
        <v>92</v>
      </c>
      <c r="G32" s="66" t="s">
        <v>93</v>
      </c>
      <c r="H32" s="66" t="s">
        <v>90</v>
      </c>
      <c r="I32" s="66" t="s">
        <v>91</v>
      </c>
      <c r="J32" s="66" t="s">
        <v>92</v>
      </c>
      <c r="K32" s="67" t="s">
        <v>93</v>
      </c>
      <c r="L32" s="305"/>
    </row>
    <row r="33" spans="1:14" s="10" customFormat="1" ht="20.100000000000001" customHeight="1" thickBot="1">
      <c r="A33" s="83">
        <v>1</v>
      </c>
      <c r="B33" s="84"/>
      <c r="C33" s="193">
        <v>2</v>
      </c>
      <c r="D33" s="85">
        <v>3</v>
      </c>
      <c r="E33" s="85">
        <v>4</v>
      </c>
      <c r="F33" s="85">
        <v>5</v>
      </c>
      <c r="G33" s="85">
        <v>6</v>
      </c>
      <c r="H33" s="85">
        <v>7</v>
      </c>
      <c r="I33" s="85">
        <v>8</v>
      </c>
      <c r="J33" s="85">
        <v>9</v>
      </c>
      <c r="K33" s="85">
        <v>10</v>
      </c>
      <c r="L33" s="17">
        <v>11</v>
      </c>
    </row>
    <row r="34" spans="1:14" s="18" customFormat="1" ht="22.5" customHeight="1" thickBot="1">
      <c r="A34" s="161" t="s">
        <v>57</v>
      </c>
      <c r="B34" s="150">
        <v>1</v>
      </c>
      <c r="C34" s="194">
        <v>1000</v>
      </c>
      <c r="D34" s="162"/>
      <c r="E34" s="168"/>
      <c r="F34" s="169"/>
      <c r="G34" s="170"/>
      <c r="H34" s="171"/>
      <c r="I34" s="151"/>
      <c r="J34" s="168"/>
      <c r="K34" s="172"/>
      <c r="L34" s="19"/>
    </row>
    <row r="35" spans="1:14" s="20" customFormat="1" ht="19.5" customHeight="1" thickBot="1">
      <c r="A35" s="161" t="s">
        <v>55</v>
      </c>
      <c r="B35" s="150">
        <f>B34+1</f>
        <v>2</v>
      </c>
      <c r="C35" s="194">
        <v>1010</v>
      </c>
      <c r="D35" s="115">
        <f>D36+D37+D38+D42+D43</f>
        <v>8262.7000000000007</v>
      </c>
      <c r="E35" s="115">
        <f>E36+E37+E38+E42+E43</f>
        <v>9678.9000000000015</v>
      </c>
      <c r="F35" s="143">
        <f t="shared" ref="F35" si="0">D35-E35</f>
        <v>-1416.2000000000007</v>
      </c>
      <c r="G35" s="143">
        <f>F35/D35*100</f>
        <v>-17.139675892867956</v>
      </c>
      <c r="H35" s="115">
        <f>H36+H37+H38+H42+H43</f>
        <v>40325.987799999995</v>
      </c>
      <c r="I35" s="115">
        <f>I36+I37+I38+I42+I43</f>
        <v>39454.9</v>
      </c>
      <c r="J35" s="143">
        <f>H35-I35</f>
        <v>871.08779999999388</v>
      </c>
      <c r="K35" s="120">
        <f>J35/H35*100</f>
        <v>2.1601152197938074</v>
      </c>
      <c r="L35" s="46"/>
    </row>
    <row r="36" spans="1:14" s="21" customFormat="1" ht="18" customHeight="1">
      <c r="A36" s="165" t="s">
        <v>136</v>
      </c>
      <c r="B36" s="148">
        <f t="shared" ref="B36:B105" si="1">B35+1</f>
        <v>3</v>
      </c>
      <c r="C36" s="195">
        <v>1020</v>
      </c>
      <c r="D36" s="269">
        <f>D54</f>
        <v>59.8</v>
      </c>
      <c r="E36" s="235">
        <f>E54</f>
        <v>59.8</v>
      </c>
      <c r="F36" s="140">
        <f>D36-E36</f>
        <v>0</v>
      </c>
      <c r="G36" s="140">
        <v>0</v>
      </c>
      <c r="H36" s="140">
        <f>H54</f>
        <v>124.3</v>
      </c>
      <c r="I36" s="140">
        <f>I54</f>
        <v>124.3</v>
      </c>
      <c r="J36" s="173">
        <f>H36-I36</f>
        <v>0</v>
      </c>
      <c r="K36" s="122">
        <f t="shared" ref="K36:K43" si="2">J36/H36*100</f>
        <v>0</v>
      </c>
      <c r="L36" s="25"/>
    </row>
    <row r="37" spans="1:14" s="21" customFormat="1" ht="20.25">
      <c r="A37" s="22" t="s">
        <v>94</v>
      </c>
      <c r="B37" s="77">
        <f t="shared" si="1"/>
        <v>4</v>
      </c>
      <c r="C37" s="196">
        <v>1030</v>
      </c>
      <c r="D37" s="270">
        <v>6177.4000000000005</v>
      </c>
      <c r="E37" s="108">
        <v>5579.8</v>
      </c>
      <c r="F37" s="106">
        <f>D37-E37</f>
        <v>597.60000000000036</v>
      </c>
      <c r="G37" s="106">
        <f t="shared" ref="G37:G96" si="3">F37/D37*100</f>
        <v>9.6739728688445012</v>
      </c>
      <c r="H37" s="87">
        <f>23701.3+6177.4</f>
        <v>29878.699999999997</v>
      </c>
      <c r="I37" s="87">
        <v>29878.699999999997</v>
      </c>
      <c r="J37" s="121">
        <f t="shared" ref="J37:J43" si="4">H37-I37</f>
        <v>0</v>
      </c>
      <c r="K37" s="122">
        <f t="shared" si="2"/>
        <v>0</v>
      </c>
      <c r="L37" s="25"/>
      <c r="N37" s="118"/>
    </row>
    <row r="38" spans="1:14" s="21" customFormat="1" ht="20.25">
      <c r="A38" s="22" t="s">
        <v>137</v>
      </c>
      <c r="B38" s="77">
        <f t="shared" si="1"/>
        <v>5</v>
      </c>
      <c r="C38" s="196">
        <v>1040</v>
      </c>
      <c r="D38" s="269">
        <f>D39+D40+D41</f>
        <v>1420.3999999999999</v>
      </c>
      <c r="E38" s="87">
        <f>E39+E40+E41</f>
        <v>3672.3</v>
      </c>
      <c r="F38" s="106">
        <f t="shared" ref="F38:F48" si="5">D38-E38</f>
        <v>-2251.9000000000005</v>
      </c>
      <c r="G38" s="106">
        <f t="shared" si="3"/>
        <v>-158.53984793016059</v>
      </c>
      <c r="H38" s="106">
        <f>H39+H40+H41</f>
        <v>7209.2000000000007</v>
      </c>
      <c r="I38" s="87">
        <f>I39+I40+I41</f>
        <v>6338.1</v>
      </c>
      <c r="J38" s="121">
        <f t="shared" si="4"/>
        <v>871.10000000000036</v>
      </c>
      <c r="K38" s="122">
        <f t="shared" si="2"/>
        <v>12.083171503079402</v>
      </c>
      <c r="L38" s="26"/>
    </row>
    <row r="39" spans="1:14" s="21" customFormat="1" ht="18" customHeight="1">
      <c r="A39" s="23" t="s">
        <v>138</v>
      </c>
      <c r="B39" s="77">
        <f t="shared" si="1"/>
        <v>6</v>
      </c>
      <c r="C39" s="128" t="s">
        <v>139</v>
      </c>
      <c r="D39" s="270">
        <f>D119</f>
        <v>1068.8999999999999</v>
      </c>
      <c r="E39" s="87">
        <f>E119</f>
        <v>3096.2000000000003</v>
      </c>
      <c r="F39" s="106">
        <f>D39-E39</f>
        <v>-2027.3000000000004</v>
      </c>
      <c r="G39" s="106">
        <f t="shared" si="3"/>
        <v>-189.66226962297696</v>
      </c>
      <c r="H39" s="87">
        <f t="shared" ref="H39:I39" si="6">H119</f>
        <v>4285.8</v>
      </c>
      <c r="I39" s="87">
        <f t="shared" si="6"/>
        <v>3599</v>
      </c>
      <c r="J39" s="121">
        <f t="shared" si="4"/>
        <v>686.80000000000018</v>
      </c>
      <c r="K39" s="122">
        <f t="shared" si="2"/>
        <v>16.025012833076676</v>
      </c>
      <c r="L39" s="26"/>
    </row>
    <row r="40" spans="1:14" s="21" customFormat="1" ht="18" customHeight="1">
      <c r="A40" s="23" t="s">
        <v>140</v>
      </c>
      <c r="B40" s="77">
        <f t="shared" si="1"/>
        <v>7</v>
      </c>
      <c r="C40" s="128" t="s">
        <v>141</v>
      </c>
      <c r="D40" s="271">
        <f t="shared" ref="D40:E40" si="7">D125</f>
        <v>0</v>
      </c>
      <c r="E40" s="87">
        <f t="shared" si="7"/>
        <v>0</v>
      </c>
      <c r="F40" s="106">
        <f t="shared" si="5"/>
        <v>0</v>
      </c>
      <c r="G40" s="106">
        <v>0</v>
      </c>
      <c r="H40" s="87">
        <f>H125</f>
        <v>1700</v>
      </c>
      <c r="I40" s="87">
        <f>I125</f>
        <v>1622.6</v>
      </c>
      <c r="J40" s="121">
        <f t="shared" si="4"/>
        <v>77.400000000000091</v>
      </c>
      <c r="K40" s="122">
        <f t="shared" si="2"/>
        <v>4.5529411764705934</v>
      </c>
      <c r="L40" s="26"/>
    </row>
    <row r="41" spans="1:14" s="21" customFormat="1" ht="18" customHeight="1">
      <c r="A41" s="23" t="s">
        <v>142</v>
      </c>
      <c r="B41" s="77">
        <f t="shared" si="1"/>
        <v>8</v>
      </c>
      <c r="C41" s="128" t="s">
        <v>143</v>
      </c>
      <c r="D41" s="270">
        <f>D108</f>
        <v>351.5</v>
      </c>
      <c r="E41" s="87">
        <f>E108</f>
        <v>576.1</v>
      </c>
      <c r="F41" s="106">
        <f t="shared" si="5"/>
        <v>-224.60000000000002</v>
      </c>
      <c r="G41" s="106">
        <f t="shared" si="3"/>
        <v>-63.897581792318633</v>
      </c>
      <c r="H41" s="87">
        <f t="shared" ref="H41" si="8">H108</f>
        <v>1223.4000000000001</v>
      </c>
      <c r="I41" s="87">
        <f>I108</f>
        <v>1116.5</v>
      </c>
      <c r="J41" s="121">
        <f t="shared" si="4"/>
        <v>106.90000000000009</v>
      </c>
      <c r="K41" s="122">
        <f t="shared" si="2"/>
        <v>8.7379434363250041</v>
      </c>
      <c r="L41" s="26"/>
    </row>
    <row r="42" spans="1:14" s="21" customFormat="1" ht="18" customHeight="1">
      <c r="A42" s="22" t="s">
        <v>144</v>
      </c>
      <c r="B42" s="77">
        <f t="shared" si="1"/>
        <v>9</v>
      </c>
      <c r="C42" s="196">
        <v>1050</v>
      </c>
      <c r="D42" s="272">
        <v>0</v>
      </c>
      <c r="E42" s="87">
        <v>0</v>
      </c>
      <c r="F42" s="106">
        <f t="shared" si="5"/>
        <v>0</v>
      </c>
      <c r="G42" s="106">
        <v>0</v>
      </c>
      <c r="H42" s="106">
        <v>0</v>
      </c>
      <c r="I42" s="87">
        <v>0</v>
      </c>
      <c r="J42" s="121">
        <f t="shared" si="4"/>
        <v>0</v>
      </c>
      <c r="K42" s="122">
        <v>0</v>
      </c>
      <c r="L42" s="26"/>
    </row>
    <row r="43" spans="1:14" s="21" customFormat="1" ht="18" customHeight="1">
      <c r="A43" s="22" t="s">
        <v>56</v>
      </c>
      <c r="B43" s="77">
        <f t="shared" si="1"/>
        <v>10</v>
      </c>
      <c r="C43" s="196">
        <v>1060</v>
      </c>
      <c r="D43" s="272">
        <v>605.1</v>
      </c>
      <c r="E43" s="92">
        <v>367</v>
      </c>
      <c r="F43" s="106">
        <f t="shared" si="5"/>
        <v>238.10000000000002</v>
      </c>
      <c r="G43" s="106">
        <f t="shared" si="3"/>
        <v>39.348867955709807</v>
      </c>
      <c r="H43" s="92">
        <f>H47+H48+H45+H46</f>
        <v>3113.7878000000001</v>
      </c>
      <c r="I43" s="106">
        <f>I47+I48+I46+I45</f>
        <v>3113.7999999999997</v>
      </c>
      <c r="J43" s="121">
        <f t="shared" si="4"/>
        <v>-1.2199999999666034E-2</v>
      </c>
      <c r="K43" s="122">
        <f t="shared" si="2"/>
        <v>-3.9180576144803555E-4</v>
      </c>
      <c r="L43" s="26"/>
    </row>
    <row r="44" spans="1:14" s="21" customFormat="1" ht="18" customHeight="1" thickBot="1">
      <c r="A44" s="23" t="s">
        <v>27</v>
      </c>
      <c r="B44" s="77">
        <f t="shared" si="1"/>
        <v>11</v>
      </c>
      <c r="C44" s="128" t="s">
        <v>97</v>
      </c>
      <c r="D44" s="272">
        <v>0</v>
      </c>
      <c r="E44" s="87">
        <v>0</v>
      </c>
      <c r="F44" s="106">
        <f t="shared" si="5"/>
        <v>0</v>
      </c>
      <c r="G44" s="106">
        <v>0</v>
      </c>
      <c r="H44" s="106">
        <v>0</v>
      </c>
      <c r="I44" s="87">
        <v>0</v>
      </c>
      <c r="J44" s="121">
        <v>0</v>
      </c>
      <c r="K44" s="122">
        <v>0</v>
      </c>
      <c r="L44" s="47"/>
    </row>
    <row r="45" spans="1:14" s="20" customFormat="1" ht="18" customHeight="1" thickBot="1">
      <c r="A45" s="23" t="s">
        <v>28</v>
      </c>
      <c r="B45" s="77">
        <f t="shared" si="1"/>
        <v>12</v>
      </c>
      <c r="C45" s="128" t="s">
        <v>145</v>
      </c>
      <c r="D45" s="272">
        <v>9.86</v>
      </c>
      <c r="E45" s="106">
        <v>0</v>
      </c>
      <c r="F45" s="106">
        <f t="shared" si="5"/>
        <v>9.86</v>
      </c>
      <c r="G45" s="106">
        <v>0</v>
      </c>
      <c r="H45" s="106">
        <v>9.9</v>
      </c>
      <c r="I45" s="106">
        <v>9.9</v>
      </c>
      <c r="J45" s="103">
        <v>0</v>
      </c>
      <c r="K45" s="104">
        <v>0</v>
      </c>
      <c r="L45" s="30"/>
    </row>
    <row r="46" spans="1:14" s="21" customFormat="1" ht="18" customHeight="1" thickBot="1">
      <c r="A46" s="23" t="s">
        <v>146</v>
      </c>
      <c r="B46" s="77">
        <f t="shared" si="1"/>
        <v>13</v>
      </c>
      <c r="C46" s="128" t="s">
        <v>147</v>
      </c>
      <c r="D46" s="273">
        <v>39.299999999999997</v>
      </c>
      <c r="E46" s="87">
        <v>23.7</v>
      </c>
      <c r="F46" s="106">
        <f t="shared" si="5"/>
        <v>15.599999999999998</v>
      </c>
      <c r="G46" s="106">
        <f t="shared" si="3"/>
        <v>39.694656488549619</v>
      </c>
      <c r="H46" s="232">
        <v>125</v>
      </c>
      <c r="I46" s="87">
        <v>125</v>
      </c>
      <c r="J46" s="121">
        <v>0</v>
      </c>
      <c r="K46" s="122">
        <v>0</v>
      </c>
      <c r="L46" s="24"/>
    </row>
    <row r="47" spans="1:14" s="21" customFormat="1" ht="18" customHeight="1">
      <c r="A47" s="23" t="s">
        <v>95</v>
      </c>
      <c r="B47" s="77">
        <f t="shared" si="1"/>
        <v>14</v>
      </c>
      <c r="C47" s="128" t="s">
        <v>148</v>
      </c>
      <c r="D47" s="273">
        <v>308.39999999999998</v>
      </c>
      <c r="E47" s="230">
        <v>302.39999999999998</v>
      </c>
      <c r="F47" s="106">
        <f t="shared" si="5"/>
        <v>6</v>
      </c>
      <c r="G47" s="106">
        <f t="shared" si="3"/>
        <v>1.9455252918287937</v>
      </c>
      <c r="H47" s="232">
        <v>1128.2</v>
      </c>
      <c r="I47" s="230">
        <f>819.8+308.4</f>
        <v>1128.1999999999998</v>
      </c>
      <c r="J47" s="121">
        <f t="shared" ref="J47" si="9">H47-I47</f>
        <v>0</v>
      </c>
      <c r="K47" s="122">
        <f t="shared" ref="K47" si="10">J47/H47*100</f>
        <v>0</v>
      </c>
      <c r="L47" s="25"/>
    </row>
    <row r="48" spans="1:14" s="21" customFormat="1" ht="18" customHeight="1">
      <c r="A48" s="23" t="s">
        <v>149</v>
      </c>
      <c r="B48" s="77">
        <f t="shared" si="1"/>
        <v>15</v>
      </c>
      <c r="C48" s="128" t="s">
        <v>150</v>
      </c>
      <c r="D48" s="274">
        <v>247.5</v>
      </c>
      <c r="E48" s="227">
        <v>41</v>
      </c>
      <c r="F48" s="106">
        <f t="shared" si="5"/>
        <v>206.5</v>
      </c>
      <c r="G48" s="106">
        <v>0</v>
      </c>
      <c r="H48" s="233">
        <v>1850.6877999999999</v>
      </c>
      <c r="I48" s="87">
        <f>1602.9+247.8</f>
        <v>1850.7</v>
      </c>
      <c r="J48" s="121">
        <f t="shared" ref="J48" si="11">H48-I48</f>
        <v>-1.2200000000120781E-2</v>
      </c>
      <c r="K48" s="122">
        <f t="shared" ref="K48" si="12">J48/H48*100</f>
        <v>-6.592143742516043E-4</v>
      </c>
      <c r="L48" s="26"/>
    </row>
    <row r="49" spans="1:12" s="21" customFormat="1" ht="57" customHeight="1">
      <c r="A49" s="126" t="s">
        <v>245</v>
      </c>
      <c r="B49" s="127">
        <v>16</v>
      </c>
      <c r="C49" s="128" t="s">
        <v>246</v>
      </c>
      <c r="D49" s="234">
        <v>0</v>
      </c>
      <c r="E49" s="22">
        <v>0</v>
      </c>
      <c r="F49" s="129">
        <v>0</v>
      </c>
      <c r="G49" s="130">
        <v>0</v>
      </c>
      <c r="H49" s="73">
        <v>0</v>
      </c>
      <c r="I49" s="50">
        <v>0</v>
      </c>
      <c r="J49" s="50">
        <v>0</v>
      </c>
      <c r="K49" s="68">
        <v>0</v>
      </c>
      <c r="L49" s="26"/>
    </row>
    <row r="50" spans="1:12" s="21" customFormat="1" ht="36" customHeight="1">
      <c r="A50" s="23" t="s">
        <v>247</v>
      </c>
      <c r="B50" s="77">
        <v>17</v>
      </c>
      <c r="C50" s="128" t="s">
        <v>151</v>
      </c>
      <c r="D50" s="92">
        <v>0</v>
      </c>
      <c r="E50" s="87">
        <v>0</v>
      </c>
      <c r="F50" s="106">
        <v>0</v>
      </c>
      <c r="G50" s="106">
        <v>0</v>
      </c>
      <c r="H50" s="106">
        <v>0</v>
      </c>
      <c r="I50" s="87">
        <v>0</v>
      </c>
      <c r="J50" s="121">
        <v>0</v>
      </c>
      <c r="K50" s="122">
        <v>0</v>
      </c>
      <c r="L50" s="26"/>
    </row>
    <row r="51" spans="1:12" s="21" customFormat="1" ht="25.5" customHeight="1">
      <c r="A51" s="23" t="s">
        <v>248</v>
      </c>
      <c r="B51" s="77">
        <v>18</v>
      </c>
      <c r="C51" s="128">
        <v>1070</v>
      </c>
      <c r="D51" s="275">
        <v>0</v>
      </c>
      <c r="E51" s="275">
        <v>0</v>
      </c>
      <c r="F51" s="106">
        <f t="shared" ref="F51:F52" si="13">D51-E51</f>
        <v>0</v>
      </c>
      <c r="G51" s="106">
        <v>0</v>
      </c>
      <c r="H51" s="50">
        <v>3076.1</v>
      </c>
      <c r="I51" s="87">
        <v>3076.1</v>
      </c>
      <c r="J51" s="121">
        <f t="shared" ref="J51:J52" si="14">H51-I51</f>
        <v>0</v>
      </c>
      <c r="K51" s="122">
        <f t="shared" ref="K51:K52" si="15">J51/H51*100</f>
        <v>0</v>
      </c>
      <c r="L51" s="26"/>
    </row>
    <row r="52" spans="1:12" s="21" customFormat="1" ht="27" customHeight="1" thickBot="1">
      <c r="A52" s="167" t="s">
        <v>297</v>
      </c>
      <c r="B52" s="145">
        <v>19</v>
      </c>
      <c r="C52" s="197">
        <v>1080</v>
      </c>
      <c r="D52" s="276">
        <f>1064.6-37.5</f>
        <v>1027.0999999999999</v>
      </c>
      <c r="E52" s="276">
        <f>1064.6-37.5</f>
        <v>1027.0999999999999</v>
      </c>
      <c r="F52" s="137">
        <f t="shared" si="13"/>
        <v>0</v>
      </c>
      <c r="G52" s="137">
        <v>0</v>
      </c>
      <c r="H52" s="228">
        <v>279.89999999999998</v>
      </c>
      <c r="I52" s="228">
        <v>279.89999999999998</v>
      </c>
      <c r="J52" s="164">
        <f t="shared" si="14"/>
        <v>0</v>
      </c>
      <c r="K52" s="139">
        <f t="shared" si="15"/>
        <v>0</v>
      </c>
      <c r="L52" s="26"/>
    </row>
    <row r="53" spans="1:12" s="21" customFormat="1" ht="18" customHeight="1" thickBot="1">
      <c r="A53" s="161" t="s">
        <v>96</v>
      </c>
      <c r="B53" s="150">
        <v>20</v>
      </c>
      <c r="C53" s="194">
        <v>1100</v>
      </c>
      <c r="D53" s="115">
        <f>D54+D69+D107+D96</f>
        <v>9815.9000000000015</v>
      </c>
      <c r="E53" s="115">
        <f>E54+E69+E107+E96</f>
        <v>11457.800000000001</v>
      </c>
      <c r="F53" s="143">
        <f t="shared" ref="F53:F108" si="16">D53-E53</f>
        <v>-1641.8999999999996</v>
      </c>
      <c r="G53" s="143">
        <f t="shared" si="3"/>
        <v>-16.726943021016915</v>
      </c>
      <c r="H53" s="115">
        <f>H54+H69+H107+H96</f>
        <v>41942.399999999994</v>
      </c>
      <c r="I53" s="115">
        <f>I54+I69+I107+I96</f>
        <v>40461.289999999994</v>
      </c>
      <c r="J53" s="115">
        <f>H53-I53</f>
        <v>1481.1100000000006</v>
      </c>
      <c r="K53" s="120">
        <f>J53/H53*100</f>
        <v>3.5312953002212577</v>
      </c>
      <c r="L53" s="26"/>
    </row>
    <row r="54" spans="1:12" s="21" customFormat="1" ht="18" customHeight="1" thickBot="1">
      <c r="A54" s="149" t="s">
        <v>250</v>
      </c>
      <c r="B54" s="150">
        <f t="shared" si="1"/>
        <v>21</v>
      </c>
      <c r="C54" s="198">
        <v>1110</v>
      </c>
      <c r="D54" s="115">
        <f t="shared" ref="D54:E54" si="17">SUM(D55:D63)</f>
        <v>59.8</v>
      </c>
      <c r="E54" s="115">
        <f t="shared" si="17"/>
        <v>59.8</v>
      </c>
      <c r="F54" s="143">
        <f t="shared" si="16"/>
        <v>0</v>
      </c>
      <c r="G54" s="143"/>
      <c r="H54" s="115">
        <f>SUM(H55:H63)</f>
        <v>124.3</v>
      </c>
      <c r="I54" s="115">
        <f>SUM(I55:I63)</f>
        <v>124.3</v>
      </c>
      <c r="J54" s="151">
        <f t="shared" ref="J54" si="18">H54-I54</f>
        <v>0</v>
      </c>
      <c r="K54" s="120"/>
      <c r="L54" s="26"/>
    </row>
    <row r="55" spans="1:12" s="21" customFormat="1" ht="18" customHeight="1">
      <c r="A55" s="165" t="s">
        <v>58</v>
      </c>
      <c r="B55" s="148">
        <f t="shared" si="1"/>
        <v>22</v>
      </c>
      <c r="C55" s="195" t="s">
        <v>112</v>
      </c>
      <c r="D55" s="277">
        <v>49</v>
      </c>
      <c r="E55" s="173">
        <v>49</v>
      </c>
      <c r="F55" s="140">
        <v>0</v>
      </c>
      <c r="G55" s="140">
        <v>0</v>
      </c>
      <c r="H55" s="277">
        <v>103.8</v>
      </c>
      <c r="I55" s="173">
        <v>103.8</v>
      </c>
      <c r="J55" s="141">
        <v>0</v>
      </c>
      <c r="K55" s="178">
        <v>0</v>
      </c>
      <c r="L55" s="26"/>
    </row>
    <row r="56" spans="1:12" s="21" customFormat="1" ht="18" customHeight="1">
      <c r="A56" s="22" t="s">
        <v>59</v>
      </c>
      <c r="B56" s="77">
        <f t="shared" si="1"/>
        <v>23</v>
      </c>
      <c r="C56" s="196" t="s">
        <v>123</v>
      </c>
      <c r="D56" s="278">
        <v>10.8</v>
      </c>
      <c r="E56" s="121">
        <v>10.8</v>
      </c>
      <c r="F56" s="106">
        <v>0</v>
      </c>
      <c r="G56" s="106">
        <v>0</v>
      </c>
      <c r="H56" s="278">
        <v>20.5</v>
      </c>
      <c r="I56" s="121">
        <v>20.5</v>
      </c>
      <c r="J56" s="87">
        <v>0</v>
      </c>
      <c r="K56" s="88">
        <v>0</v>
      </c>
      <c r="L56" s="26"/>
    </row>
    <row r="57" spans="1:12" s="21" customFormat="1" ht="18" customHeight="1">
      <c r="A57" s="22" t="s">
        <v>152</v>
      </c>
      <c r="B57" s="77">
        <f t="shared" si="1"/>
        <v>24</v>
      </c>
      <c r="C57" s="196" t="s">
        <v>157</v>
      </c>
      <c r="D57" s="92">
        <v>0</v>
      </c>
      <c r="E57" s="87">
        <v>0</v>
      </c>
      <c r="F57" s="106">
        <v>0</v>
      </c>
      <c r="G57" s="106">
        <v>0</v>
      </c>
      <c r="H57" s="92">
        <v>0</v>
      </c>
      <c r="I57" s="87">
        <v>0</v>
      </c>
      <c r="J57" s="87">
        <v>0</v>
      </c>
      <c r="K57" s="88">
        <v>0</v>
      </c>
      <c r="L57" s="26"/>
    </row>
    <row r="58" spans="1:12" s="21" customFormat="1" ht="18" customHeight="1">
      <c r="A58" s="22" t="s">
        <v>60</v>
      </c>
      <c r="B58" s="77">
        <f t="shared" si="1"/>
        <v>25</v>
      </c>
      <c r="C58" s="196" t="s">
        <v>158</v>
      </c>
      <c r="D58" s="92">
        <v>0</v>
      </c>
      <c r="E58" s="93">
        <v>0</v>
      </c>
      <c r="F58" s="106">
        <v>0</v>
      </c>
      <c r="G58" s="106">
        <v>0</v>
      </c>
      <c r="H58" s="92">
        <v>0</v>
      </c>
      <c r="I58" s="87">
        <v>0</v>
      </c>
      <c r="J58" s="87">
        <v>0</v>
      </c>
      <c r="K58" s="88">
        <v>0</v>
      </c>
      <c r="L58" s="26"/>
    </row>
    <row r="59" spans="1:12" s="21" customFormat="1" ht="18" customHeight="1">
      <c r="A59" s="22" t="s">
        <v>61</v>
      </c>
      <c r="B59" s="77">
        <f t="shared" si="1"/>
        <v>26</v>
      </c>
      <c r="C59" s="196" t="s">
        <v>159</v>
      </c>
      <c r="D59" s="92">
        <v>0</v>
      </c>
      <c r="E59" s="93">
        <v>0</v>
      </c>
      <c r="F59" s="106">
        <v>0</v>
      </c>
      <c r="G59" s="106">
        <v>0</v>
      </c>
      <c r="H59" s="92">
        <v>0</v>
      </c>
      <c r="I59" s="87">
        <v>0</v>
      </c>
      <c r="J59" s="87">
        <v>0</v>
      </c>
      <c r="K59" s="122">
        <v>0</v>
      </c>
      <c r="L59" s="26"/>
    </row>
    <row r="60" spans="1:12" s="21" customFormat="1" ht="18" customHeight="1">
      <c r="A60" s="22" t="s">
        <v>153</v>
      </c>
      <c r="B60" s="77">
        <f t="shared" si="1"/>
        <v>27</v>
      </c>
      <c r="C60" s="196" t="s">
        <v>160</v>
      </c>
      <c r="D60" s="92">
        <v>0</v>
      </c>
      <c r="E60" s="93">
        <v>0</v>
      </c>
      <c r="F60" s="106">
        <v>0</v>
      </c>
      <c r="G60" s="106">
        <v>0</v>
      </c>
      <c r="H60" s="92">
        <v>0</v>
      </c>
      <c r="I60" s="87">
        <v>0</v>
      </c>
      <c r="J60" s="87">
        <v>0</v>
      </c>
      <c r="K60" s="122">
        <v>0</v>
      </c>
      <c r="L60" s="26"/>
    </row>
    <row r="61" spans="1:12" s="21" customFormat="1" ht="18" customHeight="1">
      <c r="A61" s="22" t="s">
        <v>62</v>
      </c>
      <c r="B61" s="77">
        <f t="shared" si="1"/>
        <v>28</v>
      </c>
      <c r="C61" s="196" t="s">
        <v>161</v>
      </c>
      <c r="D61" s="92">
        <v>0</v>
      </c>
      <c r="E61" s="93">
        <v>0</v>
      </c>
      <c r="F61" s="106">
        <v>0</v>
      </c>
      <c r="G61" s="106">
        <v>0</v>
      </c>
      <c r="H61" s="92">
        <v>0</v>
      </c>
      <c r="I61" s="87">
        <v>0</v>
      </c>
      <c r="J61" s="87">
        <v>0</v>
      </c>
      <c r="K61" s="88">
        <v>0</v>
      </c>
      <c r="L61" s="26"/>
    </row>
    <row r="62" spans="1:12" s="21" customFormat="1" ht="18" customHeight="1">
      <c r="A62" s="22" t="s">
        <v>124</v>
      </c>
      <c r="B62" s="77">
        <f t="shared" si="1"/>
        <v>29</v>
      </c>
      <c r="C62" s="196" t="s">
        <v>162</v>
      </c>
      <c r="D62" s="92">
        <v>0</v>
      </c>
      <c r="E62" s="93">
        <v>0</v>
      </c>
      <c r="F62" s="106">
        <v>0</v>
      </c>
      <c r="G62" s="106">
        <v>0</v>
      </c>
      <c r="H62" s="92">
        <v>0</v>
      </c>
      <c r="I62" s="87">
        <v>0</v>
      </c>
      <c r="J62" s="87">
        <v>0</v>
      </c>
      <c r="K62" s="88">
        <v>0</v>
      </c>
      <c r="L62" s="26"/>
    </row>
    <row r="63" spans="1:12" s="21" customFormat="1" ht="18" customHeight="1">
      <c r="A63" s="22" t="s">
        <v>125</v>
      </c>
      <c r="B63" s="77">
        <f t="shared" si="1"/>
        <v>30</v>
      </c>
      <c r="C63" s="196" t="s">
        <v>163</v>
      </c>
      <c r="D63" s="92">
        <v>0</v>
      </c>
      <c r="E63" s="93">
        <v>0</v>
      </c>
      <c r="F63" s="106">
        <v>0</v>
      </c>
      <c r="G63" s="106">
        <v>0</v>
      </c>
      <c r="H63" s="92">
        <v>0</v>
      </c>
      <c r="I63" s="87">
        <v>0</v>
      </c>
      <c r="J63" s="87">
        <v>0</v>
      </c>
      <c r="K63" s="88">
        <v>0</v>
      </c>
      <c r="L63" s="26"/>
    </row>
    <row r="64" spans="1:12" s="21" customFormat="1" ht="18" customHeight="1">
      <c r="A64" s="22" t="s">
        <v>154</v>
      </c>
      <c r="B64" s="77">
        <f t="shared" si="1"/>
        <v>31</v>
      </c>
      <c r="C64" s="196" t="s">
        <v>164</v>
      </c>
      <c r="D64" s="92">
        <v>0</v>
      </c>
      <c r="E64" s="93">
        <v>0</v>
      </c>
      <c r="F64" s="106">
        <v>0</v>
      </c>
      <c r="G64" s="106">
        <v>0</v>
      </c>
      <c r="H64" s="92">
        <v>0</v>
      </c>
      <c r="I64" s="87">
        <v>0</v>
      </c>
      <c r="J64" s="87">
        <v>0</v>
      </c>
      <c r="K64" s="88">
        <v>0</v>
      </c>
      <c r="L64" s="26"/>
    </row>
    <row r="65" spans="1:12" s="21" customFormat="1" ht="18" customHeight="1">
      <c r="A65" s="131" t="s">
        <v>251</v>
      </c>
      <c r="B65" s="127">
        <v>32</v>
      </c>
      <c r="C65" s="195" t="s">
        <v>252</v>
      </c>
      <c r="D65" s="108">
        <v>0</v>
      </c>
      <c r="E65" s="93">
        <v>0</v>
      </c>
      <c r="F65" s="106">
        <v>0</v>
      </c>
      <c r="G65" s="106">
        <v>0</v>
      </c>
      <c r="H65" s="87">
        <v>0</v>
      </c>
      <c r="I65" s="87">
        <v>0</v>
      </c>
      <c r="J65" s="87">
        <v>0</v>
      </c>
      <c r="K65" s="87">
        <v>0</v>
      </c>
      <c r="L65" s="26"/>
    </row>
    <row r="66" spans="1:12" s="21" customFormat="1" ht="18" customHeight="1">
      <c r="A66" s="132" t="s">
        <v>119</v>
      </c>
      <c r="B66" s="127">
        <v>33</v>
      </c>
      <c r="C66" s="199" t="s">
        <v>253</v>
      </c>
      <c r="D66" s="108">
        <v>0</v>
      </c>
      <c r="E66" s="93">
        <v>0</v>
      </c>
      <c r="F66" s="106">
        <v>0</v>
      </c>
      <c r="G66" s="106">
        <v>0</v>
      </c>
      <c r="H66" s="87">
        <v>0</v>
      </c>
      <c r="I66" s="87">
        <v>0</v>
      </c>
      <c r="J66" s="87">
        <v>0</v>
      </c>
      <c r="K66" s="87">
        <v>0</v>
      </c>
      <c r="L66" s="26"/>
    </row>
    <row r="67" spans="1:12" s="21" customFormat="1" ht="18" customHeight="1">
      <c r="A67" s="126" t="s">
        <v>120</v>
      </c>
      <c r="B67" s="127">
        <v>34</v>
      </c>
      <c r="C67" s="200" t="s">
        <v>254</v>
      </c>
      <c r="D67" s="108">
        <v>0</v>
      </c>
      <c r="E67" s="93">
        <v>0</v>
      </c>
      <c r="F67" s="106">
        <v>0</v>
      </c>
      <c r="G67" s="106">
        <v>0</v>
      </c>
      <c r="H67" s="87">
        <v>0</v>
      </c>
      <c r="I67" s="87">
        <v>0</v>
      </c>
      <c r="J67" s="87">
        <v>0</v>
      </c>
      <c r="K67" s="87">
        <v>0</v>
      </c>
      <c r="L67" s="26"/>
    </row>
    <row r="68" spans="1:12" s="21" customFormat="1" ht="18" customHeight="1" thickBot="1">
      <c r="A68" s="174" t="s">
        <v>121</v>
      </c>
      <c r="B68" s="175">
        <v>35</v>
      </c>
      <c r="C68" s="201" t="s">
        <v>255</v>
      </c>
      <c r="D68" s="191">
        <v>0</v>
      </c>
      <c r="E68" s="136">
        <v>0</v>
      </c>
      <c r="F68" s="137">
        <v>0</v>
      </c>
      <c r="G68" s="137">
        <v>0</v>
      </c>
      <c r="H68" s="138">
        <v>0</v>
      </c>
      <c r="I68" s="138">
        <v>0</v>
      </c>
      <c r="J68" s="138">
        <v>0</v>
      </c>
      <c r="K68" s="138">
        <v>0</v>
      </c>
      <c r="L68" s="26"/>
    </row>
    <row r="69" spans="1:12" s="21" customFormat="1" ht="15" customHeight="1" thickBot="1">
      <c r="A69" s="149" t="s">
        <v>155</v>
      </c>
      <c r="B69" s="150">
        <v>36</v>
      </c>
      <c r="C69" s="198">
        <v>1120</v>
      </c>
      <c r="D69" s="115">
        <f>D70+D71+D72+D80+D91+D95+D78+D94+D79</f>
        <v>7427.7000000000007</v>
      </c>
      <c r="E69" s="116">
        <f>E70+E71+E72+E80+E91+E95+E78+E94+E79</f>
        <v>6817.7000000000007</v>
      </c>
      <c r="F69" s="143">
        <f t="shared" si="16"/>
        <v>610</v>
      </c>
      <c r="G69" s="143">
        <f t="shared" si="3"/>
        <v>8.2125018511786951</v>
      </c>
      <c r="H69" s="115">
        <f>H70+H71+H72+H80+H91+H95+H78+H94+H79</f>
        <v>32031.199999999993</v>
      </c>
      <c r="I69" s="116">
        <f>I70+I71+I72+I80+I91+I95+I78+I94+I79</f>
        <v>31421.189999999995</v>
      </c>
      <c r="J69" s="143">
        <f>H69-I69</f>
        <v>610.0099999999984</v>
      </c>
      <c r="K69" s="120">
        <f>J69/H69*100</f>
        <v>1.9044244361747249</v>
      </c>
      <c r="L69" s="26"/>
    </row>
    <row r="70" spans="1:12" s="21" customFormat="1" ht="18" customHeight="1">
      <c r="A70" s="165" t="s">
        <v>58</v>
      </c>
      <c r="B70" s="148">
        <f t="shared" si="1"/>
        <v>37</v>
      </c>
      <c r="C70" s="195" t="s">
        <v>256</v>
      </c>
      <c r="D70" s="279">
        <f>4609.3+500</f>
        <v>5109.3</v>
      </c>
      <c r="E70" s="279">
        <v>4609.3</v>
      </c>
      <c r="F70" s="140">
        <f t="shared" si="16"/>
        <v>500</v>
      </c>
      <c r="G70" s="140">
        <f t="shared" si="3"/>
        <v>9.7860763705399947</v>
      </c>
      <c r="H70" s="279">
        <f>20719+500</f>
        <v>21219</v>
      </c>
      <c r="I70" s="279">
        <v>20719</v>
      </c>
      <c r="J70" s="173">
        <f>H70-I70</f>
        <v>500</v>
      </c>
      <c r="K70" s="142">
        <f t="shared" ref="K70:K71" si="19">J70/H70*100</f>
        <v>2.3563787171874262</v>
      </c>
      <c r="L70" s="26"/>
    </row>
    <row r="71" spans="1:12" s="21" customFormat="1" ht="18" customHeight="1">
      <c r="A71" s="22" t="s">
        <v>59</v>
      </c>
      <c r="B71" s="77">
        <f t="shared" si="1"/>
        <v>38</v>
      </c>
      <c r="C71" s="196" t="s">
        <v>257</v>
      </c>
      <c r="D71" s="279">
        <f>871.3+110</f>
        <v>981.3</v>
      </c>
      <c r="E71" s="279">
        <v>871.3</v>
      </c>
      <c r="F71" s="106">
        <f t="shared" si="16"/>
        <v>110</v>
      </c>
      <c r="G71" s="106">
        <f t="shared" si="3"/>
        <v>11.209619891980028</v>
      </c>
      <c r="H71" s="279">
        <f>4317.1+110</f>
        <v>4427.1000000000004</v>
      </c>
      <c r="I71" s="279">
        <v>4317.1000000000004</v>
      </c>
      <c r="J71" s="121">
        <f t="shared" ref="J71:J81" si="20">H71-I71</f>
        <v>110</v>
      </c>
      <c r="K71" s="122">
        <f t="shared" si="19"/>
        <v>2.4846965282013054</v>
      </c>
      <c r="L71" s="26"/>
    </row>
    <row r="72" spans="1:12" s="21" customFormat="1" ht="18" customHeight="1">
      <c r="A72" s="22" t="s">
        <v>152</v>
      </c>
      <c r="B72" s="77">
        <f t="shared" si="1"/>
        <v>39</v>
      </c>
      <c r="C72" s="196" t="s">
        <v>258</v>
      </c>
      <c r="D72" s="92">
        <v>210.7</v>
      </c>
      <c r="E72" s="92">
        <v>210.7</v>
      </c>
      <c r="F72" s="106">
        <f>D72-E72</f>
        <v>0</v>
      </c>
      <c r="G72" s="106">
        <f t="shared" si="3"/>
        <v>0</v>
      </c>
      <c r="H72" s="92">
        <v>545.29999999999995</v>
      </c>
      <c r="I72" s="92">
        <f>I74+I75+I76+I77+I73</f>
        <v>545.29</v>
      </c>
      <c r="J72" s="121">
        <f t="shared" si="20"/>
        <v>9.9999999999909051E-3</v>
      </c>
      <c r="K72" s="122">
        <v>0</v>
      </c>
      <c r="L72" s="26"/>
    </row>
    <row r="73" spans="1:12" s="21" customFormat="1" ht="18" customHeight="1">
      <c r="A73" s="27" t="s">
        <v>98</v>
      </c>
      <c r="B73" s="77">
        <f t="shared" si="1"/>
        <v>40</v>
      </c>
      <c r="C73" s="202" t="s">
        <v>264</v>
      </c>
      <c r="D73" s="133">
        <v>25</v>
      </c>
      <c r="E73" s="133">
        <v>25</v>
      </c>
      <c r="F73" s="106">
        <f t="shared" si="16"/>
        <v>0</v>
      </c>
      <c r="G73" s="106">
        <v>0</v>
      </c>
      <c r="H73" s="133">
        <v>146.5</v>
      </c>
      <c r="I73" s="133">
        <v>146.5</v>
      </c>
      <c r="J73" s="121">
        <f t="shared" si="20"/>
        <v>0</v>
      </c>
      <c r="K73" s="122">
        <v>0</v>
      </c>
      <c r="L73" s="26"/>
    </row>
    <row r="74" spans="1:12" s="21" customFormat="1" ht="18" customHeight="1">
      <c r="A74" s="27" t="s">
        <v>99</v>
      </c>
      <c r="B74" s="77">
        <f t="shared" si="1"/>
        <v>41</v>
      </c>
      <c r="C74" s="202" t="s">
        <v>265</v>
      </c>
      <c r="D74" s="133">
        <v>59.5</v>
      </c>
      <c r="E74" s="133">
        <v>59.5</v>
      </c>
      <c r="F74" s="106">
        <f t="shared" si="16"/>
        <v>0</v>
      </c>
      <c r="G74" s="106">
        <v>0</v>
      </c>
      <c r="H74" s="133">
        <v>102.6</v>
      </c>
      <c r="I74" s="133">
        <f>43.1+59.5</f>
        <v>102.6</v>
      </c>
      <c r="J74" s="121">
        <f t="shared" si="20"/>
        <v>0</v>
      </c>
      <c r="K74" s="122">
        <v>0</v>
      </c>
      <c r="L74" s="26"/>
    </row>
    <row r="75" spans="1:12" s="21" customFormat="1" ht="18" customHeight="1">
      <c r="A75" s="27" t="s">
        <v>100</v>
      </c>
      <c r="B75" s="77">
        <f t="shared" si="1"/>
        <v>42</v>
      </c>
      <c r="C75" s="202" t="s">
        <v>266</v>
      </c>
      <c r="D75" s="133">
        <v>0</v>
      </c>
      <c r="E75" s="133">
        <v>0</v>
      </c>
      <c r="F75" s="106">
        <f t="shared" si="16"/>
        <v>0</v>
      </c>
      <c r="G75" s="106">
        <v>0</v>
      </c>
      <c r="H75" s="133">
        <v>10</v>
      </c>
      <c r="I75" s="133">
        <v>10</v>
      </c>
      <c r="J75" s="121">
        <f t="shared" si="20"/>
        <v>0</v>
      </c>
      <c r="K75" s="122">
        <v>0</v>
      </c>
      <c r="L75" s="26"/>
    </row>
    <row r="76" spans="1:12" s="21" customFormat="1" ht="18" customHeight="1">
      <c r="A76" s="27" t="s">
        <v>101</v>
      </c>
      <c r="B76" s="77">
        <f t="shared" si="1"/>
        <v>43</v>
      </c>
      <c r="C76" s="202" t="s">
        <v>267</v>
      </c>
      <c r="D76" s="133">
        <v>28.2</v>
      </c>
      <c r="E76" s="133">
        <v>28.2</v>
      </c>
      <c r="F76" s="106">
        <f t="shared" si="16"/>
        <v>0</v>
      </c>
      <c r="G76" s="106">
        <v>0</v>
      </c>
      <c r="H76" s="133">
        <v>108.4</v>
      </c>
      <c r="I76" s="133">
        <f>80.2+28.2</f>
        <v>108.4</v>
      </c>
      <c r="J76" s="121">
        <f t="shared" si="20"/>
        <v>0</v>
      </c>
      <c r="K76" s="122">
        <v>0</v>
      </c>
      <c r="L76" s="26"/>
    </row>
    <row r="77" spans="1:12" s="21" customFormat="1" ht="18" customHeight="1">
      <c r="A77" s="27" t="s">
        <v>102</v>
      </c>
      <c r="B77" s="77">
        <f t="shared" si="1"/>
        <v>44</v>
      </c>
      <c r="C77" s="202" t="s">
        <v>268</v>
      </c>
      <c r="D77" s="133">
        <v>98</v>
      </c>
      <c r="E77" s="133">
        <v>98</v>
      </c>
      <c r="F77" s="106">
        <f t="shared" si="16"/>
        <v>0</v>
      </c>
      <c r="G77" s="106">
        <v>0</v>
      </c>
      <c r="H77" s="133">
        <v>177.8</v>
      </c>
      <c r="I77" s="133">
        <f>79.79+98</f>
        <v>177.79000000000002</v>
      </c>
      <c r="J77" s="121">
        <f t="shared" si="20"/>
        <v>9.9999999999909051E-3</v>
      </c>
      <c r="K77" s="122">
        <v>0</v>
      </c>
      <c r="L77" s="26"/>
    </row>
    <row r="78" spans="1:12" s="21" customFormat="1" ht="18" customHeight="1">
      <c r="A78" s="22" t="s">
        <v>60</v>
      </c>
      <c r="B78" s="77">
        <f t="shared" si="1"/>
        <v>45</v>
      </c>
      <c r="C78" s="196" t="s">
        <v>259</v>
      </c>
      <c r="D78" s="280">
        <v>662.8</v>
      </c>
      <c r="E78" s="280">
        <v>662.8</v>
      </c>
      <c r="F78" s="106">
        <f t="shared" si="16"/>
        <v>0</v>
      </c>
      <c r="G78" s="106">
        <v>0</v>
      </c>
      <c r="H78" s="280">
        <v>1963</v>
      </c>
      <c r="I78" s="280">
        <v>1963</v>
      </c>
      <c r="J78" s="121">
        <f t="shared" si="20"/>
        <v>0</v>
      </c>
      <c r="K78" s="122">
        <v>0</v>
      </c>
      <c r="L78" s="26"/>
    </row>
    <row r="79" spans="1:12" s="21" customFormat="1" ht="18" customHeight="1">
      <c r="A79" s="22" t="s">
        <v>61</v>
      </c>
      <c r="B79" s="77">
        <f t="shared" si="1"/>
        <v>46</v>
      </c>
      <c r="C79" s="196" t="s">
        <v>260</v>
      </c>
      <c r="D79" s="279">
        <v>271.8</v>
      </c>
      <c r="E79" s="279">
        <v>271.8</v>
      </c>
      <c r="F79" s="106">
        <f t="shared" si="16"/>
        <v>0</v>
      </c>
      <c r="G79" s="106">
        <v>0</v>
      </c>
      <c r="H79" s="279">
        <v>577.1</v>
      </c>
      <c r="I79" s="279">
        <v>577.1</v>
      </c>
      <c r="J79" s="121">
        <f t="shared" si="20"/>
        <v>0</v>
      </c>
      <c r="K79" s="122">
        <v>0</v>
      </c>
      <c r="L79" s="26"/>
    </row>
    <row r="80" spans="1:12" s="21" customFormat="1" ht="18" customHeight="1">
      <c r="A80" s="22" t="s">
        <v>153</v>
      </c>
      <c r="B80" s="77">
        <f t="shared" si="1"/>
        <v>47</v>
      </c>
      <c r="C80" s="196" t="s">
        <v>261</v>
      </c>
      <c r="D80" s="92">
        <v>99.4</v>
      </c>
      <c r="E80" s="92">
        <v>99.4</v>
      </c>
      <c r="F80" s="106">
        <f t="shared" si="16"/>
        <v>0</v>
      </c>
      <c r="G80" s="106">
        <v>0</v>
      </c>
      <c r="H80" s="92">
        <f>H83+H85+H86+H90+H81+H88+H87+H89+H82</f>
        <v>251.10000000000002</v>
      </c>
      <c r="I80" s="92">
        <f>I83+I85+I86+I90+I81+I88+I87+I89+I82</f>
        <v>251.10000000000002</v>
      </c>
      <c r="J80" s="121">
        <f t="shared" si="20"/>
        <v>0</v>
      </c>
      <c r="K80" s="122">
        <v>0</v>
      </c>
      <c r="L80" s="26"/>
    </row>
    <row r="81" spans="1:12" s="21" customFormat="1" ht="18" customHeight="1">
      <c r="A81" s="28" t="s">
        <v>103</v>
      </c>
      <c r="B81" s="77">
        <f t="shared" si="1"/>
        <v>48</v>
      </c>
      <c r="C81" s="200" t="s">
        <v>269</v>
      </c>
      <c r="D81" s="133">
        <v>1</v>
      </c>
      <c r="E81" s="133">
        <v>1</v>
      </c>
      <c r="F81" s="106">
        <f t="shared" si="16"/>
        <v>0</v>
      </c>
      <c r="G81" s="106">
        <v>0</v>
      </c>
      <c r="H81" s="133">
        <v>14.9</v>
      </c>
      <c r="I81" s="87">
        <v>14.9</v>
      </c>
      <c r="J81" s="121">
        <f t="shared" si="20"/>
        <v>0</v>
      </c>
      <c r="K81" s="122">
        <v>0</v>
      </c>
      <c r="L81" s="26"/>
    </row>
    <row r="82" spans="1:12" s="21" customFormat="1" ht="18" customHeight="1">
      <c r="A82" s="28" t="s">
        <v>104</v>
      </c>
      <c r="B82" s="77">
        <f t="shared" si="1"/>
        <v>49</v>
      </c>
      <c r="C82" s="200" t="s">
        <v>270</v>
      </c>
      <c r="D82" s="133">
        <v>6.8</v>
      </c>
      <c r="E82" s="133">
        <v>6.8</v>
      </c>
      <c r="F82" s="106">
        <f t="shared" si="16"/>
        <v>0</v>
      </c>
      <c r="G82" s="106">
        <v>0</v>
      </c>
      <c r="H82" s="133">
        <v>6.8</v>
      </c>
      <c r="I82" s="87">
        <v>6.8</v>
      </c>
      <c r="J82" s="121"/>
      <c r="K82" s="122">
        <v>0</v>
      </c>
      <c r="L82" s="26"/>
    </row>
    <row r="83" spans="1:12" s="21" customFormat="1" ht="18" customHeight="1">
      <c r="A83" s="28" t="s">
        <v>105</v>
      </c>
      <c r="B83" s="77">
        <f t="shared" si="1"/>
        <v>50</v>
      </c>
      <c r="C83" s="200" t="s">
        <v>271</v>
      </c>
      <c r="D83" s="133">
        <v>64.599999999999994</v>
      </c>
      <c r="E83" s="133">
        <v>64.599999999999994</v>
      </c>
      <c r="F83" s="106">
        <f t="shared" si="16"/>
        <v>0</v>
      </c>
      <c r="G83" s="106">
        <v>0</v>
      </c>
      <c r="H83" s="133">
        <f>14+64.6</f>
        <v>78.599999999999994</v>
      </c>
      <c r="I83" s="133">
        <f>14+64.6</f>
        <v>78.599999999999994</v>
      </c>
      <c r="J83" s="121">
        <f t="shared" ref="J83:J94" si="21">H83-I83</f>
        <v>0</v>
      </c>
      <c r="K83" s="122">
        <v>0</v>
      </c>
      <c r="L83" s="26"/>
    </row>
    <row r="84" spans="1:12" s="21" customFormat="1" ht="18" customHeight="1">
      <c r="A84" s="28" t="s">
        <v>106</v>
      </c>
      <c r="B84" s="77">
        <f t="shared" si="1"/>
        <v>51</v>
      </c>
      <c r="C84" s="200" t="s">
        <v>272</v>
      </c>
      <c r="D84" s="133">
        <v>0</v>
      </c>
      <c r="E84" s="133">
        <v>0</v>
      </c>
      <c r="F84" s="106">
        <f t="shared" si="16"/>
        <v>0</v>
      </c>
      <c r="G84" s="106">
        <v>0</v>
      </c>
      <c r="H84" s="133"/>
      <c r="I84" s="133"/>
      <c r="J84" s="121">
        <f t="shared" si="21"/>
        <v>0</v>
      </c>
      <c r="K84" s="122">
        <v>0</v>
      </c>
      <c r="L84" s="26"/>
    </row>
    <row r="85" spans="1:12" s="21" customFormat="1" ht="18" customHeight="1">
      <c r="A85" s="28" t="s">
        <v>107</v>
      </c>
      <c r="B85" s="77">
        <f t="shared" si="1"/>
        <v>52</v>
      </c>
      <c r="C85" s="200" t="s">
        <v>273</v>
      </c>
      <c r="D85" s="133">
        <v>3</v>
      </c>
      <c r="E85" s="133">
        <v>3</v>
      </c>
      <c r="F85" s="106">
        <f t="shared" si="16"/>
        <v>0</v>
      </c>
      <c r="G85" s="106">
        <v>0</v>
      </c>
      <c r="H85" s="133">
        <v>3</v>
      </c>
      <c r="I85" s="133">
        <v>3</v>
      </c>
      <c r="J85" s="121">
        <f t="shared" si="21"/>
        <v>0</v>
      </c>
      <c r="K85" s="122">
        <v>0</v>
      </c>
      <c r="L85" s="26"/>
    </row>
    <row r="86" spans="1:12" s="21" customFormat="1" ht="30" customHeight="1">
      <c r="A86" s="28" t="s">
        <v>108</v>
      </c>
      <c r="B86" s="77">
        <f t="shared" si="1"/>
        <v>53</v>
      </c>
      <c r="C86" s="200" t="s">
        <v>274</v>
      </c>
      <c r="D86" s="133">
        <v>20.8</v>
      </c>
      <c r="E86" s="133">
        <v>20.8</v>
      </c>
      <c r="F86" s="106">
        <f t="shared" si="16"/>
        <v>0</v>
      </c>
      <c r="G86" s="106">
        <v>0</v>
      </c>
      <c r="H86" s="133">
        <f>65.4+20.8</f>
        <v>86.2</v>
      </c>
      <c r="I86" s="133">
        <f>65.4+20.8</f>
        <v>86.2</v>
      </c>
      <c r="J86" s="121">
        <f t="shared" si="21"/>
        <v>0</v>
      </c>
      <c r="K86" s="122">
        <v>0</v>
      </c>
      <c r="L86" s="26"/>
    </row>
    <row r="87" spans="1:12" s="21" customFormat="1" ht="18" customHeight="1">
      <c r="A87" s="28" t="s">
        <v>109</v>
      </c>
      <c r="B87" s="77">
        <f t="shared" si="1"/>
        <v>54</v>
      </c>
      <c r="C87" s="200" t="s">
        <v>275</v>
      </c>
      <c r="D87" s="133"/>
      <c r="E87" s="133"/>
      <c r="F87" s="106">
        <f t="shared" si="16"/>
        <v>0</v>
      </c>
      <c r="G87" s="106">
        <v>0</v>
      </c>
      <c r="H87" s="133">
        <v>2</v>
      </c>
      <c r="I87" s="133">
        <v>2</v>
      </c>
      <c r="J87" s="121">
        <f t="shared" si="21"/>
        <v>0</v>
      </c>
      <c r="K87" s="122">
        <v>0</v>
      </c>
      <c r="L87" s="26"/>
    </row>
    <row r="88" spans="1:12" s="21" customFormat="1" ht="18" customHeight="1">
      <c r="A88" s="28" t="s">
        <v>110</v>
      </c>
      <c r="B88" s="77">
        <f t="shared" si="1"/>
        <v>55</v>
      </c>
      <c r="C88" s="200" t="s">
        <v>276</v>
      </c>
      <c r="D88" s="133">
        <v>2</v>
      </c>
      <c r="E88" s="133">
        <v>2</v>
      </c>
      <c r="F88" s="106">
        <f t="shared" si="16"/>
        <v>0</v>
      </c>
      <c r="G88" s="106">
        <v>0</v>
      </c>
      <c r="H88" s="133">
        <v>6.1</v>
      </c>
      <c r="I88" s="133">
        <v>6.1</v>
      </c>
      <c r="J88" s="121">
        <f t="shared" si="21"/>
        <v>0</v>
      </c>
      <c r="K88" s="122">
        <v>0</v>
      </c>
      <c r="L88" s="26"/>
    </row>
    <row r="89" spans="1:12" s="21" customFormat="1" ht="18" customHeight="1" thickBot="1">
      <c r="A89" s="28" t="s">
        <v>111</v>
      </c>
      <c r="B89" s="77">
        <f t="shared" si="1"/>
        <v>56</v>
      </c>
      <c r="C89" s="200" t="s">
        <v>277</v>
      </c>
      <c r="D89" s="133">
        <v>1.2</v>
      </c>
      <c r="E89" s="133">
        <v>1.2</v>
      </c>
      <c r="F89" s="106">
        <f t="shared" si="16"/>
        <v>0</v>
      </c>
      <c r="G89" s="106">
        <v>0</v>
      </c>
      <c r="H89" s="133">
        <f>3.6+1.2</f>
        <v>4.8</v>
      </c>
      <c r="I89" s="133">
        <f>3.6+1.2</f>
        <v>4.8</v>
      </c>
      <c r="J89" s="121">
        <f t="shared" si="21"/>
        <v>0</v>
      </c>
      <c r="K89" s="122">
        <v>0</v>
      </c>
      <c r="L89" s="29"/>
    </row>
    <row r="90" spans="1:12" s="21" customFormat="1" ht="18" customHeight="1" thickBot="1">
      <c r="A90" s="28" t="s">
        <v>102</v>
      </c>
      <c r="B90" s="77">
        <f t="shared" si="1"/>
        <v>57</v>
      </c>
      <c r="C90" s="200" t="s">
        <v>278</v>
      </c>
      <c r="D90" s="133">
        <v>0</v>
      </c>
      <c r="E90" s="133">
        <v>0</v>
      </c>
      <c r="F90" s="106">
        <f t="shared" si="16"/>
        <v>0</v>
      </c>
      <c r="G90" s="106">
        <v>0</v>
      </c>
      <c r="H90" s="133">
        <v>48.7</v>
      </c>
      <c r="I90" s="133">
        <v>48.7</v>
      </c>
      <c r="J90" s="121">
        <f t="shared" si="21"/>
        <v>0</v>
      </c>
      <c r="K90" s="122">
        <v>0</v>
      </c>
      <c r="L90" s="24"/>
    </row>
    <row r="91" spans="1:12" s="21" customFormat="1" ht="18" customHeight="1">
      <c r="A91" s="22" t="s">
        <v>62</v>
      </c>
      <c r="B91" s="77">
        <f t="shared" si="1"/>
        <v>58</v>
      </c>
      <c r="C91" s="196" t="s">
        <v>262</v>
      </c>
      <c r="D91" s="133"/>
      <c r="E91" s="133"/>
      <c r="F91" s="106">
        <f t="shared" si="16"/>
        <v>0</v>
      </c>
      <c r="G91" s="106">
        <v>0</v>
      </c>
      <c r="H91" s="133"/>
      <c r="I91" s="93"/>
      <c r="J91" s="121">
        <f t="shared" si="21"/>
        <v>0</v>
      </c>
      <c r="K91" s="122">
        <v>0</v>
      </c>
      <c r="L91" s="25"/>
    </row>
    <row r="92" spans="1:12" s="21" customFormat="1" ht="18" customHeight="1">
      <c r="A92" s="22" t="s">
        <v>124</v>
      </c>
      <c r="B92" s="77">
        <f t="shared" si="1"/>
        <v>59</v>
      </c>
      <c r="C92" s="196" t="s">
        <v>263</v>
      </c>
      <c r="D92" s="133"/>
      <c r="E92" s="133"/>
      <c r="F92" s="106">
        <f t="shared" si="16"/>
        <v>0</v>
      </c>
      <c r="G92" s="106">
        <v>0</v>
      </c>
      <c r="H92" s="133"/>
      <c r="I92" s="93"/>
      <c r="J92" s="121">
        <f t="shared" si="21"/>
        <v>0</v>
      </c>
      <c r="K92" s="122">
        <v>0</v>
      </c>
      <c r="L92" s="26"/>
    </row>
    <row r="93" spans="1:12" s="21" customFormat="1" ht="18" customHeight="1">
      <c r="A93" s="22" t="s">
        <v>125</v>
      </c>
      <c r="B93" s="77">
        <f t="shared" si="1"/>
        <v>60</v>
      </c>
      <c r="C93" s="196" t="s">
        <v>279</v>
      </c>
      <c r="D93" s="133"/>
      <c r="E93" s="133"/>
      <c r="F93" s="106">
        <f t="shared" si="16"/>
        <v>0</v>
      </c>
      <c r="G93" s="106">
        <v>0</v>
      </c>
      <c r="H93" s="133"/>
      <c r="I93" s="93"/>
      <c r="J93" s="121">
        <f t="shared" si="21"/>
        <v>0</v>
      </c>
      <c r="K93" s="122">
        <v>0</v>
      </c>
      <c r="L93" s="26"/>
    </row>
    <row r="94" spans="1:12" s="21" customFormat="1" ht="18" customHeight="1">
      <c r="A94" s="22" t="s">
        <v>154</v>
      </c>
      <c r="B94" s="77">
        <f t="shared" si="1"/>
        <v>61</v>
      </c>
      <c r="C94" s="196" t="s">
        <v>280</v>
      </c>
      <c r="D94" s="279">
        <v>2.8</v>
      </c>
      <c r="E94" s="280">
        <v>2.8</v>
      </c>
      <c r="F94" s="106">
        <f t="shared" si="16"/>
        <v>0</v>
      </c>
      <c r="G94" s="106">
        <v>0</v>
      </c>
      <c r="H94" s="279">
        <v>3</v>
      </c>
      <c r="I94" s="280">
        <v>3</v>
      </c>
      <c r="J94" s="121">
        <f t="shared" si="21"/>
        <v>0</v>
      </c>
      <c r="K94" s="122">
        <v>0</v>
      </c>
      <c r="L94" s="26"/>
    </row>
    <row r="95" spans="1:12" s="21" customFormat="1" ht="18" customHeight="1" thickBot="1">
      <c r="A95" s="144" t="s">
        <v>156</v>
      </c>
      <c r="B95" s="145">
        <f t="shared" si="1"/>
        <v>62</v>
      </c>
      <c r="C95" s="203" t="s">
        <v>281</v>
      </c>
      <c r="D95" s="276">
        <v>89.6</v>
      </c>
      <c r="E95" s="276">
        <v>89.6</v>
      </c>
      <c r="F95" s="137">
        <f t="shared" si="16"/>
        <v>0</v>
      </c>
      <c r="G95" s="137">
        <f t="shared" si="3"/>
        <v>0</v>
      </c>
      <c r="H95" s="276">
        <v>3045.6</v>
      </c>
      <c r="I95" s="276">
        <v>3045.6</v>
      </c>
      <c r="J95" s="164">
        <f t="shared" ref="J95" si="22">H95-I95</f>
        <v>0</v>
      </c>
      <c r="K95" s="139">
        <f t="shared" ref="K95" si="23">J95/H95*100</f>
        <v>0</v>
      </c>
      <c r="L95" s="26"/>
    </row>
    <row r="96" spans="1:12" s="21" customFormat="1" ht="18" customHeight="1" thickBot="1">
      <c r="A96" s="149" t="s">
        <v>122</v>
      </c>
      <c r="B96" s="150">
        <v>63</v>
      </c>
      <c r="C96" s="198">
        <v>1130</v>
      </c>
      <c r="D96" s="115">
        <f>SUM(D97:D106)</f>
        <v>908</v>
      </c>
      <c r="E96" s="116">
        <f>SUM(E97:E106)</f>
        <v>908</v>
      </c>
      <c r="F96" s="143">
        <f t="shared" si="16"/>
        <v>0</v>
      </c>
      <c r="G96" s="143">
        <f t="shared" si="3"/>
        <v>0</v>
      </c>
      <c r="H96" s="229">
        <f>SUM(H97:H106)</f>
        <v>2577.7000000000003</v>
      </c>
      <c r="I96" s="229">
        <f>SUM(I97:I106)</f>
        <v>2577.7000000000003</v>
      </c>
      <c r="J96" s="143">
        <f>H96-I96</f>
        <v>0</v>
      </c>
      <c r="K96" s="120">
        <f>J96/H96*100</f>
        <v>0</v>
      </c>
      <c r="L96" s="26"/>
    </row>
    <row r="97" spans="1:12" s="21" customFormat="1" ht="18" customHeight="1">
      <c r="A97" s="165" t="s">
        <v>58</v>
      </c>
      <c r="B97" s="148">
        <f t="shared" si="1"/>
        <v>64</v>
      </c>
      <c r="C97" s="195" t="s">
        <v>167</v>
      </c>
      <c r="D97" s="279">
        <v>45.8</v>
      </c>
      <c r="E97" s="279">
        <v>45.8</v>
      </c>
      <c r="F97" s="140">
        <f t="shared" si="16"/>
        <v>0</v>
      </c>
      <c r="G97" s="140">
        <v>0</v>
      </c>
      <c r="H97" s="279">
        <v>45.8</v>
      </c>
      <c r="I97" s="279">
        <v>45.8</v>
      </c>
      <c r="J97" s="141">
        <f>H97-I97</f>
        <v>0</v>
      </c>
      <c r="K97" s="122">
        <v>0</v>
      </c>
      <c r="L97" s="26"/>
    </row>
    <row r="98" spans="1:12" s="21" customFormat="1" ht="18" customHeight="1">
      <c r="A98" s="22" t="s">
        <v>59</v>
      </c>
      <c r="B98" s="77">
        <f t="shared" si="1"/>
        <v>65</v>
      </c>
      <c r="C98" s="196" t="s">
        <v>168</v>
      </c>
      <c r="D98" s="281">
        <v>130.80000000000001</v>
      </c>
      <c r="E98" s="281">
        <v>130.80000000000001</v>
      </c>
      <c r="F98" s="106">
        <f t="shared" si="16"/>
        <v>0</v>
      </c>
      <c r="G98" s="106">
        <v>0</v>
      </c>
      <c r="H98" s="281">
        <v>130.80000000000001</v>
      </c>
      <c r="I98" s="281">
        <v>130.80000000000001</v>
      </c>
      <c r="J98" s="87">
        <f t="shared" ref="J98:J105" si="24">H98-I98</f>
        <v>0</v>
      </c>
      <c r="K98" s="122">
        <v>0</v>
      </c>
      <c r="L98" s="26"/>
    </row>
    <row r="99" spans="1:12" s="21" customFormat="1" ht="18" customHeight="1">
      <c r="A99" s="22" t="s">
        <v>152</v>
      </c>
      <c r="B99" s="77">
        <f t="shared" si="1"/>
        <v>66</v>
      </c>
      <c r="C99" s="196" t="s">
        <v>169</v>
      </c>
      <c r="D99" s="225">
        <v>498.5</v>
      </c>
      <c r="E99" s="225">
        <v>498.5</v>
      </c>
      <c r="F99" s="106">
        <f t="shared" si="16"/>
        <v>0</v>
      </c>
      <c r="G99" s="106">
        <v>0</v>
      </c>
      <c r="H99" s="225">
        <f>226.1+498.5</f>
        <v>724.6</v>
      </c>
      <c r="I99" s="225">
        <f>226.1+498.5</f>
        <v>724.6</v>
      </c>
      <c r="J99" s="87">
        <f t="shared" si="24"/>
        <v>0</v>
      </c>
      <c r="K99" s="122">
        <v>0</v>
      </c>
      <c r="L99" s="26"/>
    </row>
    <row r="100" spans="1:12" s="21" customFormat="1" ht="18" customHeight="1">
      <c r="A100" s="22" t="s">
        <v>60</v>
      </c>
      <c r="B100" s="77">
        <f t="shared" si="1"/>
        <v>67</v>
      </c>
      <c r="C100" s="196" t="s">
        <v>170</v>
      </c>
      <c r="D100" s="225">
        <v>44.5</v>
      </c>
      <c r="E100" s="225">
        <v>44.5</v>
      </c>
      <c r="F100" s="106">
        <f t="shared" si="16"/>
        <v>0</v>
      </c>
      <c r="G100" s="106">
        <v>0</v>
      </c>
      <c r="H100" s="225">
        <f>1343.9+44.5</f>
        <v>1388.4</v>
      </c>
      <c r="I100" s="225">
        <f>1343.9+44.5</f>
        <v>1388.4</v>
      </c>
      <c r="J100" s="87">
        <f t="shared" si="24"/>
        <v>0</v>
      </c>
      <c r="K100" s="122">
        <v>0</v>
      </c>
      <c r="L100" s="26"/>
    </row>
    <row r="101" spans="1:12" s="21" customFormat="1" ht="18" customHeight="1">
      <c r="A101" s="22" t="s">
        <v>61</v>
      </c>
      <c r="B101" s="77">
        <f t="shared" si="1"/>
        <v>68</v>
      </c>
      <c r="C101" s="196" t="s">
        <v>171</v>
      </c>
      <c r="D101" s="225">
        <v>0</v>
      </c>
      <c r="E101" s="225">
        <v>0</v>
      </c>
      <c r="F101" s="106">
        <f t="shared" si="16"/>
        <v>0</v>
      </c>
      <c r="G101" s="106">
        <v>0</v>
      </c>
      <c r="H101" s="225">
        <v>0</v>
      </c>
      <c r="I101" s="225">
        <v>0</v>
      </c>
      <c r="J101" s="87">
        <f t="shared" si="24"/>
        <v>0</v>
      </c>
      <c r="K101" s="122">
        <v>0</v>
      </c>
      <c r="L101" s="26"/>
    </row>
    <row r="102" spans="1:12" s="21" customFormat="1" ht="18" customHeight="1">
      <c r="A102" s="22" t="s">
        <v>153</v>
      </c>
      <c r="B102" s="77">
        <f t="shared" si="1"/>
        <v>69</v>
      </c>
      <c r="C102" s="196" t="s">
        <v>172</v>
      </c>
      <c r="D102" s="225">
        <v>152.19999999999999</v>
      </c>
      <c r="E102" s="225">
        <v>152.19999999999999</v>
      </c>
      <c r="F102" s="106">
        <f t="shared" si="16"/>
        <v>0</v>
      </c>
      <c r="G102" s="106">
        <v>0</v>
      </c>
      <c r="H102" s="225">
        <f>45.4+152.2</f>
        <v>197.6</v>
      </c>
      <c r="I102" s="225">
        <f>45.4+152.2</f>
        <v>197.6</v>
      </c>
      <c r="J102" s="87">
        <f t="shared" si="24"/>
        <v>0</v>
      </c>
      <c r="K102" s="122">
        <v>0</v>
      </c>
      <c r="L102" s="26"/>
    </row>
    <row r="103" spans="1:12" s="21" customFormat="1" ht="18" customHeight="1">
      <c r="A103" s="22" t="s">
        <v>62</v>
      </c>
      <c r="B103" s="77">
        <f t="shared" si="1"/>
        <v>70</v>
      </c>
      <c r="C103" s="196" t="s">
        <v>173</v>
      </c>
      <c r="D103" s="225">
        <v>0</v>
      </c>
      <c r="E103" s="225">
        <v>0</v>
      </c>
      <c r="F103" s="106">
        <f t="shared" si="16"/>
        <v>0</v>
      </c>
      <c r="G103" s="106">
        <v>0</v>
      </c>
      <c r="H103" s="106">
        <v>0</v>
      </c>
      <c r="I103" s="106">
        <v>0</v>
      </c>
      <c r="J103" s="87">
        <f t="shared" si="24"/>
        <v>0</v>
      </c>
      <c r="K103" s="122">
        <v>0</v>
      </c>
      <c r="L103" s="26"/>
    </row>
    <row r="104" spans="1:12" s="21" customFormat="1" ht="18" customHeight="1">
      <c r="A104" s="22" t="s">
        <v>124</v>
      </c>
      <c r="B104" s="77">
        <f t="shared" si="1"/>
        <v>71</v>
      </c>
      <c r="C104" s="196" t="s">
        <v>174</v>
      </c>
      <c r="D104" s="225">
        <v>0</v>
      </c>
      <c r="E104" s="225">
        <v>0</v>
      </c>
      <c r="F104" s="106">
        <f t="shared" si="16"/>
        <v>0</v>
      </c>
      <c r="G104" s="106">
        <v>0</v>
      </c>
      <c r="H104" s="106">
        <v>0</v>
      </c>
      <c r="I104" s="106">
        <v>0</v>
      </c>
      <c r="J104" s="87">
        <f t="shared" si="24"/>
        <v>0</v>
      </c>
      <c r="K104" s="122">
        <v>0</v>
      </c>
      <c r="L104" s="26"/>
    </row>
    <row r="105" spans="1:12" s="21" customFormat="1" ht="18" customHeight="1">
      <c r="A105" s="22" t="s">
        <v>125</v>
      </c>
      <c r="B105" s="77">
        <f t="shared" si="1"/>
        <v>72</v>
      </c>
      <c r="C105" s="196" t="s">
        <v>175</v>
      </c>
      <c r="D105" s="225">
        <v>0</v>
      </c>
      <c r="E105" s="225">
        <v>0</v>
      </c>
      <c r="F105" s="106">
        <f t="shared" si="16"/>
        <v>0</v>
      </c>
      <c r="G105" s="106">
        <v>0</v>
      </c>
      <c r="H105" s="106">
        <v>0</v>
      </c>
      <c r="I105" s="106">
        <v>0</v>
      </c>
      <c r="J105" s="87">
        <f t="shared" si="24"/>
        <v>0</v>
      </c>
      <c r="K105" s="122">
        <v>0</v>
      </c>
      <c r="L105" s="26"/>
    </row>
    <row r="106" spans="1:12" s="21" customFormat="1" ht="18" customHeight="1" thickBot="1">
      <c r="A106" s="144" t="s">
        <v>154</v>
      </c>
      <c r="B106" s="145">
        <f t="shared" ref="B106" si="25">B105+1</f>
        <v>73</v>
      </c>
      <c r="C106" s="203" t="s">
        <v>176</v>
      </c>
      <c r="D106" s="227">
        <v>36.200000000000003</v>
      </c>
      <c r="E106" s="227">
        <v>36.200000000000003</v>
      </c>
      <c r="F106" s="137">
        <f t="shared" si="16"/>
        <v>0</v>
      </c>
      <c r="G106" s="106">
        <v>0</v>
      </c>
      <c r="H106" s="227">
        <f>54.3+36.2</f>
        <v>90.5</v>
      </c>
      <c r="I106" s="227">
        <f>54.3+36.2</f>
        <v>90.5</v>
      </c>
      <c r="J106" s="138">
        <f t="shared" ref="J106" si="26">H106-I106</f>
        <v>0</v>
      </c>
      <c r="K106" s="122">
        <f t="shared" ref="K106" si="27">J106/H106*100</f>
        <v>0</v>
      </c>
      <c r="L106" s="26"/>
    </row>
    <row r="107" spans="1:12" s="21" customFormat="1" ht="21" thickBot="1">
      <c r="A107" s="149" t="s">
        <v>165</v>
      </c>
      <c r="B107" s="150">
        <f>B106+1</f>
        <v>74</v>
      </c>
      <c r="C107" s="198">
        <v>1140</v>
      </c>
      <c r="D107" s="117">
        <f>D108+D119+D125</f>
        <v>1420.3999999999999</v>
      </c>
      <c r="E107" s="117">
        <f>E108+E119+E125</f>
        <v>3672.3</v>
      </c>
      <c r="F107" s="143">
        <f t="shared" si="16"/>
        <v>-2251.9000000000005</v>
      </c>
      <c r="G107" s="143">
        <f t="shared" ref="F107:G134" si="28">F107/D107*100</f>
        <v>-158.53984793016059</v>
      </c>
      <c r="H107" s="143">
        <f>H108+H119+H125</f>
        <v>7209.2000000000007</v>
      </c>
      <c r="I107" s="151">
        <f>I108+I119+I125</f>
        <v>6338.1</v>
      </c>
      <c r="J107" s="143">
        <f>H107-I107</f>
        <v>871.10000000000036</v>
      </c>
      <c r="K107" s="120">
        <f t="shared" ref="K107:K114" si="29">J107/H107*100</f>
        <v>12.083171503079402</v>
      </c>
      <c r="L107" s="26"/>
    </row>
    <row r="108" spans="1:12" s="21" customFormat="1" ht="20.25" customHeight="1" thickBot="1">
      <c r="A108" s="149" t="s">
        <v>166</v>
      </c>
      <c r="B108" s="150">
        <f>B107+1</f>
        <v>75</v>
      </c>
      <c r="C108" s="198">
        <v>1150</v>
      </c>
      <c r="D108" s="117">
        <f>D109+D110+D111+D112+D113+D114</f>
        <v>351.5</v>
      </c>
      <c r="E108" s="166">
        <f>SUM(E109:E117)</f>
        <v>576.1</v>
      </c>
      <c r="F108" s="143">
        <f t="shared" si="16"/>
        <v>-224.60000000000002</v>
      </c>
      <c r="G108" s="143">
        <f t="shared" si="28"/>
        <v>-63.897581792318633</v>
      </c>
      <c r="H108" s="143">
        <f>SUM(H109:H117)</f>
        <v>1223.4000000000001</v>
      </c>
      <c r="I108" s="151">
        <f>SUM(I109:I114)</f>
        <v>1116.5</v>
      </c>
      <c r="J108" s="143">
        <f>H108-I108</f>
        <v>106.90000000000009</v>
      </c>
      <c r="K108" s="120">
        <f t="shared" si="29"/>
        <v>8.7379434363250041</v>
      </c>
      <c r="L108" s="26"/>
    </row>
    <row r="109" spans="1:12" s="21" customFormat="1" ht="18" customHeight="1">
      <c r="A109" s="165" t="s">
        <v>58</v>
      </c>
      <c r="B109" s="148">
        <f>B108+1</f>
        <v>76</v>
      </c>
      <c r="C109" s="195" t="s">
        <v>118</v>
      </c>
      <c r="D109" s="279">
        <v>101.6</v>
      </c>
      <c r="E109" s="282">
        <v>110.9</v>
      </c>
      <c r="F109" s="140">
        <f t="shared" ref="F109:F124" si="30">D109-E109</f>
        <v>-9.3000000000000114</v>
      </c>
      <c r="G109" s="140">
        <v>0</v>
      </c>
      <c r="H109" s="279">
        <v>346.6</v>
      </c>
      <c r="I109" s="282">
        <v>337.2</v>
      </c>
      <c r="J109" s="141">
        <f t="shared" ref="J109:J114" si="31">H109-I109</f>
        <v>9.4000000000000341</v>
      </c>
      <c r="K109" s="122">
        <f t="shared" si="29"/>
        <v>2.7120600115406903</v>
      </c>
      <c r="L109" s="26"/>
    </row>
    <row r="110" spans="1:12" s="21" customFormat="1" ht="18" customHeight="1">
      <c r="A110" s="22" t="s">
        <v>59</v>
      </c>
      <c r="B110" s="77">
        <f t="shared" ref="B110:B175" si="32">B109+1</f>
        <v>77</v>
      </c>
      <c r="C110" s="196" t="s">
        <v>179</v>
      </c>
      <c r="D110" s="281">
        <v>15</v>
      </c>
      <c r="E110" s="280">
        <v>62.1</v>
      </c>
      <c r="F110" s="106">
        <f t="shared" si="30"/>
        <v>-47.1</v>
      </c>
      <c r="G110" s="106">
        <v>0</v>
      </c>
      <c r="H110" s="281">
        <v>87.1</v>
      </c>
      <c r="I110" s="280">
        <v>73</v>
      </c>
      <c r="J110" s="87">
        <f t="shared" si="31"/>
        <v>14.099999999999994</v>
      </c>
      <c r="K110" s="122">
        <f t="shared" si="29"/>
        <v>16.188289322617674</v>
      </c>
      <c r="L110" s="26"/>
    </row>
    <row r="111" spans="1:12" s="21" customFormat="1" ht="18" customHeight="1">
      <c r="A111" s="22" t="s">
        <v>152</v>
      </c>
      <c r="B111" s="77">
        <f t="shared" si="32"/>
        <v>78</v>
      </c>
      <c r="C111" s="196" t="s">
        <v>180</v>
      </c>
      <c r="D111" s="281">
        <v>212.9</v>
      </c>
      <c r="E111" s="280">
        <v>227.9</v>
      </c>
      <c r="F111" s="106">
        <f t="shared" si="30"/>
        <v>-15</v>
      </c>
      <c r="G111" s="88">
        <f t="shared" ref="G111:G112" si="33">F111/D111*100</f>
        <v>-7.0455612963832781</v>
      </c>
      <c r="H111" s="281">
        <v>259.7</v>
      </c>
      <c r="I111" s="280">
        <v>259.7</v>
      </c>
      <c r="J111" s="87">
        <f t="shared" si="31"/>
        <v>0</v>
      </c>
      <c r="K111" s="122">
        <f t="shared" si="29"/>
        <v>0</v>
      </c>
      <c r="L111" s="26"/>
    </row>
    <row r="112" spans="1:12" s="21" customFormat="1" ht="21" customHeight="1">
      <c r="A112" s="22" t="s">
        <v>60</v>
      </c>
      <c r="B112" s="77">
        <f t="shared" si="32"/>
        <v>79</v>
      </c>
      <c r="C112" s="196" t="s">
        <v>282</v>
      </c>
      <c r="D112" s="281">
        <v>8.4</v>
      </c>
      <c r="E112" s="280">
        <v>142</v>
      </c>
      <c r="F112" s="106">
        <f t="shared" si="30"/>
        <v>-133.6</v>
      </c>
      <c r="G112" s="88">
        <f t="shared" si="33"/>
        <v>-1590.4761904761904</v>
      </c>
      <c r="H112" s="281">
        <v>309.2</v>
      </c>
      <c r="I112" s="280">
        <f>141.1+142</f>
        <v>283.10000000000002</v>
      </c>
      <c r="J112" s="87">
        <f t="shared" si="31"/>
        <v>26.099999999999966</v>
      </c>
      <c r="K112" s="122">
        <f t="shared" si="29"/>
        <v>8.4411384217334948</v>
      </c>
      <c r="L112" s="26"/>
    </row>
    <row r="113" spans="1:12" s="21" customFormat="1" ht="17.25" customHeight="1">
      <c r="A113" s="22" t="s">
        <v>61</v>
      </c>
      <c r="B113" s="77">
        <f t="shared" si="32"/>
        <v>80</v>
      </c>
      <c r="C113" s="196" t="s">
        <v>283</v>
      </c>
      <c r="D113" s="281">
        <v>13.6</v>
      </c>
      <c r="E113" s="280">
        <v>33.200000000000003</v>
      </c>
      <c r="F113" s="106">
        <f t="shared" si="30"/>
        <v>-19.600000000000001</v>
      </c>
      <c r="G113" s="106">
        <v>0</v>
      </c>
      <c r="H113" s="281">
        <v>173.3</v>
      </c>
      <c r="I113" s="280">
        <v>163.5</v>
      </c>
      <c r="J113" s="87">
        <f t="shared" si="31"/>
        <v>9.8000000000000114</v>
      </c>
      <c r="K113" s="122">
        <f t="shared" si="29"/>
        <v>5.6549336410848294</v>
      </c>
      <c r="L113" s="26"/>
    </row>
    <row r="114" spans="1:12" s="21" customFormat="1" ht="18" customHeight="1">
      <c r="A114" s="22" t="s">
        <v>153</v>
      </c>
      <c r="B114" s="77">
        <f t="shared" si="32"/>
        <v>81</v>
      </c>
      <c r="C114" s="196" t="s">
        <v>284</v>
      </c>
      <c r="D114" s="225">
        <v>0</v>
      </c>
      <c r="E114" s="221">
        <v>0</v>
      </c>
      <c r="F114" s="106">
        <f t="shared" si="30"/>
        <v>0</v>
      </c>
      <c r="G114" s="106">
        <v>0</v>
      </c>
      <c r="H114" s="281">
        <v>47.5</v>
      </c>
      <c r="I114" s="244">
        <v>0</v>
      </c>
      <c r="J114" s="87">
        <f t="shared" si="31"/>
        <v>47.5</v>
      </c>
      <c r="K114" s="122">
        <f t="shared" si="29"/>
        <v>100</v>
      </c>
      <c r="L114" s="26"/>
    </row>
    <row r="115" spans="1:12" s="21" customFormat="1" ht="18" customHeight="1">
      <c r="A115" s="22" t="s">
        <v>62</v>
      </c>
      <c r="B115" s="77">
        <f t="shared" si="32"/>
        <v>82</v>
      </c>
      <c r="C115" s="196" t="s">
        <v>285</v>
      </c>
      <c r="D115" s="225">
        <v>0</v>
      </c>
      <c r="E115" s="221">
        <v>0</v>
      </c>
      <c r="F115" s="106">
        <f t="shared" si="30"/>
        <v>0</v>
      </c>
      <c r="G115" s="106">
        <v>0</v>
      </c>
      <c r="H115" s="225">
        <v>0</v>
      </c>
      <c r="I115" s="221">
        <v>0</v>
      </c>
      <c r="J115" s="96">
        <v>0</v>
      </c>
      <c r="K115" s="97">
        <v>0</v>
      </c>
      <c r="L115" s="26"/>
    </row>
    <row r="116" spans="1:12" s="21" customFormat="1" ht="18" customHeight="1">
      <c r="A116" s="22" t="s">
        <v>124</v>
      </c>
      <c r="B116" s="77">
        <f t="shared" si="32"/>
        <v>83</v>
      </c>
      <c r="C116" s="196" t="s">
        <v>286</v>
      </c>
      <c r="D116" s="225">
        <v>0</v>
      </c>
      <c r="E116" s="221">
        <v>0</v>
      </c>
      <c r="F116" s="106">
        <f t="shared" si="30"/>
        <v>0</v>
      </c>
      <c r="G116" s="106">
        <v>0</v>
      </c>
      <c r="H116" s="225">
        <v>0</v>
      </c>
      <c r="I116" s="221">
        <v>0</v>
      </c>
      <c r="J116" s="96">
        <v>0</v>
      </c>
      <c r="K116" s="97">
        <v>0</v>
      </c>
      <c r="L116" s="26"/>
    </row>
    <row r="117" spans="1:12" s="21" customFormat="1" ht="18" customHeight="1">
      <c r="A117" s="22" t="s">
        <v>125</v>
      </c>
      <c r="B117" s="77">
        <f t="shared" si="32"/>
        <v>84</v>
      </c>
      <c r="C117" s="196" t="s">
        <v>287</v>
      </c>
      <c r="D117" s="225">
        <v>0</v>
      </c>
      <c r="E117" s="221">
        <v>0</v>
      </c>
      <c r="F117" s="106">
        <f t="shared" si="30"/>
        <v>0</v>
      </c>
      <c r="G117" s="106">
        <v>0</v>
      </c>
      <c r="H117" s="225">
        <v>0</v>
      </c>
      <c r="I117" s="221">
        <v>0</v>
      </c>
      <c r="J117" s="96">
        <v>0</v>
      </c>
      <c r="K117" s="97">
        <v>0</v>
      </c>
      <c r="L117" s="26"/>
    </row>
    <row r="118" spans="1:12" s="21" customFormat="1" ht="18" customHeight="1" thickBot="1">
      <c r="A118" s="144" t="s">
        <v>154</v>
      </c>
      <c r="B118" s="145">
        <f t="shared" si="32"/>
        <v>85</v>
      </c>
      <c r="C118" s="203" t="s">
        <v>288</v>
      </c>
      <c r="D118" s="227">
        <v>0</v>
      </c>
      <c r="E118" s="136">
        <v>0</v>
      </c>
      <c r="F118" s="137">
        <f t="shared" si="30"/>
        <v>0</v>
      </c>
      <c r="G118" s="137">
        <v>0</v>
      </c>
      <c r="H118" s="233">
        <v>0</v>
      </c>
      <c r="I118" s="136">
        <v>0</v>
      </c>
      <c r="J118" s="138">
        <v>0</v>
      </c>
      <c r="K118" s="146">
        <v>0</v>
      </c>
      <c r="L118" s="26"/>
    </row>
    <row r="119" spans="1:12" s="21" customFormat="1" ht="18" customHeight="1" thickBot="1">
      <c r="A119" s="149" t="s">
        <v>113</v>
      </c>
      <c r="B119" s="150">
        <f t="shared" si="32"/>
        <v>86</v>
      </c>
      <c r="C119" s="198">
        <v>1160</v>
      </c>
      <c r="D119" s="117">
        <f>D120+D121+D122+D123+D124</f>
        <v>1068.8999999999999</v>
      </c>
      <c r="E119" s="117">
        <f>E120+E121+E122+E123+E124</f>
        <v>3096.2000000000003</v>
      </c>
      <c r="F119" s="143">
        <f t="shared" si="30"/>
        <v>-2027.3000000000004</v>
      </c>
      <c r="G119" s="143">
        <f t="shared" si="28"/>
        <v>-189.66226962297696</v>
      </c>
      <c r="H119" s="117">
        <f>H120+H121+H122+H123+H124</f>
        <v>4285.8</v>
      </c>
      <c r="I119" s="151">
        <f>SUM(I120:I124)</f>
        <v>3599</v>
      </c>
      <c r="J119" s="143">
        <f>H119-I119</f>
        <v>686.80000000000018</v>
      </c>
      <c r="K119" s="120">
        <f t="shared" ref="K119:K130" si="34">J119/H119*100</f>
        <v>16.025012833076676</v>
      </c>
      <c r="L119" s="26"/>
    </row>
    <row r="120" spans="1:12" s="21" customFormat="1" ht="18" customHeight="1">
      <c r="A120" s="147" t="s">
        <v>114</v>
      </c>
      <c r="B120" s="148">
        <f t="shared" si="32"/>
        <v>87</v>
      </c>
      <c r="C120" s="199" t="s">
        <v>289</v>
      </c>
      <c r="D120" s="283">
        <v>682.3</v>
      </c>
      <c r="E120" s="282">
        <v>2700</v>
      </c>
      <c r="F120" s="140">
        <f t="shared" si="30"/>
        <v>-2017.7</v>
      </c>
      <c r="G120" s="140">
        <f t="shared" si="28"/>
        <v>-295.72035761395284</v>
      </c>
      <c r="H120" s="287">
        <v>3368</v>
      </c>
      <c r="I120" s="282">
        <v>2700</v>
      </c>
      <c r="J120" s="141">
        <f t="shared" ref="J120:J130" si="35">H120-I120</f>
        <v>668</v>
      </c>
      <c r="K120" s="142">
        <f t="shared" si="34"/>
        <v>19.833729216152019</v>
      </c>
      <c r="L120" s="26"/>
    </row>
    <row r="121" spans="1:12" s="21" customFormat="1" ht="18" customHeight="1">
      <c r="A121" s="27" t="s">
        <v>115</v>
      </c>
      <c r="B121" s="77">
        <f t="shared" si="32"/>
        <v>88</v>
      </c>
      <c r="C121" s="200" t="s">
        <v>290</v>
      </c>
      <c r="D121" s="284">
        <v>37</v>
      </c>
      <c r="E121" s="280">
        <v>44.6</v>
      </c>
      <c r="F121" s="106">
        <f t="shared" si="30"/>
        <v>-7.6000000000000014</v>
      </c>
      <c r="G121" s="140">
        <v>0</v>
      </c>
      <c r="H121" s="288">
        <v>137</v>
      </c>
      <c r="I121" s="280">
        <v>120.6</v>
      </c>
      <c r="J121" s="87">
        <f t="shared" si="35"/>
        <v>16.400000000000006</v>
      </c>
      <c r="K121" s="122">
        <f t="shared" si="34"/>
        <v>11.970802919708033</v>
      </c>
      <c r="L121" s="26"/>
    </row>
    <row r="122" spans="1:12" s="21" customFormat="1" ht="18" customHeight="1">
      <c r="A122" s="27" t="s">
        <v>116</v>
      </c>
      <c r="B122" s="77">
        <f t="shared" si="32"/>
        <v>89</v>
      </c>
      <c r="C122" s="200" t="s">
        <v>291</v>
      </c>
      <c r="D122" s="284">
        <v>347.5</v>
      </c>
      <c r="E122" s="280">
        <v>345.8</v>
      </c>
      <c r="F122" s="106">
        <f t="shared" si="30"/>
        <v>1.6999999999999886</v>
      </c>
      <c r="G122" s="106">
        <v>0</v>
      </c>
      <c r="H122" s="288">
        <v>766.7</v>
      </c>
      <c r="I122" s="280">
        <v>766.7</v>
      </c>
      <c r="J122" s="87">
        <f t="shared" si="35"/>
        <v>0</v>
      </c>
      <c r="K122" s="122">
        <f t="shared" si="34"/>
        <v>0</v>
      </c>
      <c r="L122" s="26"/>
    </row>
    <row r="123" spans="1:12" s="21" customFormat="1" ht="18" customHeight="1">
      <c r="A123" s="27" t="s">
        <v>117</v>
      </c>
      <c r="B123" s="77">
        <f t="shared" si="32"/>
        <v>90</v>
      </c>
      <c r="C123" s="200" t="s">
        <v>292</v>
      </c>
      <c r="D123" s="284">
        <v>0</v>
      </c>
      <c r="E123" s="280">
        <v>0</v>
      </c>
      <c r="F123" s="106">
        <f t="shared" si="30"/>
        <v>0</v>
      </c>
      <c r="G123" s="220">
        <v>0</v>
      </c>
      <c r="H123" s="289">
        <v>0</v>
      </c>
      <c r="I123" s="280">
        <v>0</v>
      </c>
      <c r="J123" s="87">
        <f t="shared" si="35"/>
        <v>0</v>
      </c>
      <c r="K123" s="122">
        <v>0</v>
      </c>
      <c r="L123" s="26"/>
    </row>
    <row r="124" spans="1:12" s="21" customFormat="1" ht="18" customHeight="1" thickBot="1">
      <c r="A124" s="152" t="s">
        <v>177</v>
      </c>
      <c r="B124" s="145">
        <f t="shared" si="32"/>
        <v>91</v>
      </c>
      <c r="C124" s="201" t="s">
        <v>293</v>
      </c>
      <c r="D124" s="285">
        <v>2.1</v>
      </c>
      <c r="E124" s="286">
        <v>5.8</v>
      </c>
      <c r="F124" s="137">
        <f t="shared" si="30"/>
        <v>-3.6999999999999997</v>
      </c>
      <c r="G124" s="137">
        <f t="shared" si="28"/>
        <v>-176.19047619047618</v>
      </c>
      <c r="H124" s="290">
        <v>14.1</v>
      </c>
      <c r="I124" s="286">
        <v>11.7</v>
      </c>
      <c r="J124" s="138">
        <f t="shared" si="35"/>
        <v>2.4000000000000004</v>
      </c>
      <c r="K124" s="139">
        <f t="shared" si="34"/>
        <v>17.021276595744684</v>
      </c>
      <c r="L124" s="26"/>
    </row>
    <row r="125" spans="1:12" s="21" customFormat="1" ht="18" customHeight="1" thickBot="1">
      <c r="A125" s="153" t="s">
        <v>178</v>
      </c>
      <c r="B125" s="154">
        <f t="shared" si="32"/>
        <v>92</v>
      </c>
      <c r="C125" s="204">
        <v>1170</v>
      </c>
      <c r="D125" s="89">
        <f>SUM(D126:D127)</f>
        <v>0</v>
      </c>
      <c r="E125" s="94">
        <f>SUM(E126:E127)</f>
        <v>0</v>
      </c>
      <c r="F125" s="94">
        <f t="shared" ref="F125:K125" si="36">SUM(F126:F127)</f>
        <v>0</v>
      </c>
      <c r="G125" s="94">
        <f t="shared" si="36"/>
        <v>0</v>
      </c>
      <c r="H125" s="94">
        <f t="shared" si="36"/>
        <v>1700</v>
      </c>
      <c r="I125" s="94">
        <f t="shared" si="36"/>
        <v>1622.6</v>
      </c>
      <c r="J125" s="94">
        <f t="shared" si="36"/>
        <v>77.400000000000091</v>
      </c>
      <c r="K125" s="94">
        <f t="shared" si="36"/>
        <v>0</v>
      </c>
      <c r="L125" s="26"/>
    </row>
    <row r="126" spans="1:12" s="21" customFormat="1" ht="18" customHeight="1">
      <c r="A126" s="147" t="s">
        <v>119</v>
      </c>
      <c r="B126" s="148">
        <f t="shared" si="32"/>
        <v>93</v>
      </c>
      <c r="C126" s="199" t="s">
        <v>294</v>
      </c>
      <c r="D126" s="283"/>
      <c r="E126" s="223">
        <v>0</v>
      </c>
      <c r="F126" s="140">
        <f t="shared" ref="F126:F130" si="37">D126-E126</f>
        <v>0</v>
      </c>
      <c r="G126" s="134">
        <v>0</v>
      </c>
      <c r="H126" s="287">
        <v>1700</v>
      </c>
      <c r="I126" s="291">
        <v>1622.6</v>
      </c>
      <c r="J126" s="141">
        <f t="shared" si="35"/>
        <v>77.400000000000091</v>
      </c>
      <c r="K126" s="122">
        <v>0</v>
      </c>
      <c r="L126" s="26"/>
    </row>
    <row r="127" spans="1:12" s="21" customFormat="1" ht="18" customHeight="1">
      <c r="A127" s="27" t="s">
        <v>120</v>
      </c>
      <c r="B127" s="77">
        <f t="shared" si="32"/>
        <v>94</v>
      </c>
      <c r="C127" s="200" t="s">
        <v>295</v>
      </c>
      <c r="D127" s="225">
        <v>0</v>
      </c>
      <c r="E127" s="226">
        <v>0</v>
      </c>
      <c r="F127" s="106">
        <f t="shared" si="37"/>
        <v>0</v>
      </c>
      <c r="G127" s="134">
        <v>0</v>
      </c>
      <c r="H127" s="232">
        <v>0</v>
      </c>
      <c r="I127" s="226">
        <v>0</v>
      </c>
      <c r="J127" s="87">
        <f t="shared" si="35"/>
        <v>0</v>
      </c>
      <c r="K127" s="122">
        <v>0</v>
      </c>
      <c r="L127" s="26"/>
    </row>
    <row r="128" spans="1:12" s="21" customFormat="1" ht="18" customHeight="1">
      <c r="A128" s="27" t="s">
        <v>121</v>
      </c>
      <c r="B128" s="77">
        <f t="shared" si="32"/>
        <v>95</v>
      </c>
      <c r="C128" s="200" t="s">
        <v>296</v>
      </c>
      <c r="D128" s="227">
        <v>0</v>
      </c>
      <c r="E128" s="226">
        <v>0</v>
      </c>
      <c r="F128" s="106">
        <f t="shared" si="37"/>
        <v>0</v>
      </c>
      <c r="G128" s="134">
        <v>0</v>
      </c>
      <c r="H128" s="233"/>
      <c r="I128" s="226">
        <v>0</v>
      </c>
      <c r="J128" s="87">
        <f t="shared" si="35"/>
        <v>0</v>
      </c>
      <c r="K128" s="122">
        <v>0</v>
      </c>
      <c r="L128" s="29"/>
    </row>
    <row r="129" spans="1:13" s="21" customFormat="1" ht="18" customHeight="1">
      <c r="A129" s="27" t="s">
        <v>249</v>
      </c>
      <c r="B129" s="77">
        <f t="shared" si="32"/>
        <v>96</v>
      </c>
      <c r="C129" s="128">
        <v>1180</v>
      </c>
      <c r="D129" s="225">
        <v>-1250.3</v>
      </c>
      <c r="E129" s="225">
        <v>605.70000000000005</v>
      </c>
      <c r="F129" s="106">
        <f t="shared" si="37"/>
        <v>-1856</v>
      </c>
      <c r="G129" s="88">
        <f t="shared" ref="G129:G130" si="38">F129/D129*100</f>
        <v>148.44437335039592</v>
      </c>
      <c r="H129" s="226">
        <f>H51+H37-H69</f>
        <v>923.60000000000218</v>
      </c>
      <c r="I129" s="226">
        <f>I51+I37-I69</f>
        <v>1533.6100000000006</v>
      </c>
      <c r="J129" s="87">
        <f>H129-I129</f>
        <v>-610.0099999999984</v>
      </c>
      <c r="K129" s="122">
        <f t="shared" si="34"/>
        <v>-66.046990038977583</v>
      </c>
      <c r="L129" s="47"/>
      <c r="M129" s="118"/>
    </row>
    <row r="130" spans="1:13" s="21" customFormat="1" ht="18" customHeight="1" thickBot="1">
      <c r="A130" s="27" t="s">
        <v>298</v>
      </c>
      <c r="B130" s="77">
        <f t="shared" si="32"/>
        <v>97</v>
      </c>
      <c r="C130" s="128">
        <v>1190</v>
      </c>
      <c r="D130" s="236">
        <v>-23</v>
      </c>
      <c r="E130" s="224">
        <v>607.79999999999995</v>
      </c>
      <c r="F130" s="106">
        <f t="shared" si="37"/>
        <v>-630.79999999999995</v>
      </c>
      <c r="G130" s="88">
        <f t="shared" si="38"/>
        <v>2742.6086956521735</v>
      </c>
      <c r="H130" s="224">
        <f>H43+H52-H96</f>
        <v>815.98779999999988</v>
      </c>
      <c r="I130" s="224">
        <f>I43+I52-I96</f>
        <v>815.99999999999955</v>
      </c>
      <c r="J130" s="87">
        <f t="shared" si="35"/>
        <v>-1.2199999999666034E-2</v>
      </c>
      <c r="K130" s="122">
        <f t="shared" si="34"/>
        <v>-1.4951203926904342E-3</v>
      </c>
      <c r="L130" s="47"/>
      <c r="M130" s="238"/>
    </row>
    <row r="131" spans="1:13" s="21" customFormat="1" ht="63" customHeight="1" thickBot="1">
      <c r="A131" s="155" t="s">
        <v>181</v>
      </c>
      <c r="B131" s="156">
        <v>98</v>
      </c>
      <c r="C131" s="205">
        <v>1200</v>
      </c>
      <c r="D131" s="217">
        <v>-1553.2</v>
      </c>
      <c r="E131" s="157">
        <f>145.8-1309.2-615.5</f>
        <v>-1778.9</v>
      </c>
      <c r="F131" s="158">
        <f t="shared" ref="F131:F173" si="39">D131-E131</f>
        <v>225.70000000000005</v>
      </c>
      <c r="G131" s="218">
        <f t="shared" si="28"/>
        <v>-14.531290239505539</v>
      </c>
      <c r="H131" s="219">
        <f>-63.2-24.3-797.5-731.4</f>
        <v>-1616.4</v>
      </c>
      <c r="I131" s="159">
        <f>-201.7-1410.1+605.4</f>
        <v>-1006.4</v>
      </c>
      <c r="J131" s="158">
        <f>H131-I131</f>
        <v>-610.00000000000011</v>
      </c>
      <c r="K131" s="160">
        <f t="shared" ref="K131" si="40">J131/H131*100</f>
        <v>37.738183617916363</v>
      </c>
      <c r="L131" s="24"/>
    </row>
    <row r="132" spans="1:13" s="21" customFormat="1" ht="18" customHeight="1" thickBot="1">
      <c r="A132" s="161" t="s">
        <v>5</v>
      </c>
      <c r="B132" s="150">
        <f t="shared" si="32"/>
        <v>99</v>
      </c>
      <c r="C132" s="194">
        <v>1210</v>
      </c>
      <c r="D132" s="115">
        <f>D35</f>
        <v>8262.7000000000007</v>
      </c>
      <c r="E132" s="116">
        <f>E35+E172</f>
        <v>9678.9000000000015</v>
      </c>
      <c r="F132" s="116">
        <f t="shared" ref="F132:K132" si="41">F35+F51+F52</f>
        <v>-1416.2000000000007</v>
      </c>
      <c r="G132" s="116">
        <f t="shared" si="41"/>
        <v>-17.139675892867956</v>
      </c>
      <c r="H132" s="115">
        <f>H35</f>
        <v>40325.987799999995</v>
      </c>
      <c r="I132" s="116">
        <f>I35+I172</f>
        <v>39454.9</v>
      </c>
      <c r="J132" s="116">
        <f>J35+J51+J52-I172</f>
        <v>871.08779999999388</v>
      </c>
      <c r="K132" s="116">
        <f t="shared" si="41"/>
        <v>2.1601152197938074</v>
      </c>
      <c r="L132" s="24"/>
    </row>
    <row r="133" spans="1:13" s="21" customFormat="1" ht="18" customHeight="1" thickBot="1">
      <c r="A133" s="161" t="s">
        <v>63</v>
      </c>
      <c r="B133" s="150">
        <f t="shared" si="32"/>
        <v>100</v>
      </c>
      <c r="C133" s="194">
        <v>1220</v>
      </c>
      <c r="D133" s="115">
        <f>D53+D131</f>
        <v>8262.7000000000007</v>
      </c>
      <c r="E133" s="116">
        <f>E53+E131</f>
        <v>9678.9000000000015</v>
      </c>
      <c r="F133" s="116">
        <f t="shared" ref="F133:K133" si="42">F53+F131</f>
        <v>-1416.1999999999996</v>
      </c>
      <c r="G133" s="116">
        <f>G53+G131</f>
        <v>-31.258233260522452</v>
      </c>
      <c r="H133" s="115">
        <f>H53+H131</f>
        <v>40325.999999999993</v>
      </c>
      <c r="I133" s="116">
        <f>I53+I131</f>
        <v>39454.889999999992</v>
      </c>
      <c r="J133" s="116">
        <f>J53+J131</f>
        <v>871.11000000000047</v>
      </c>
      <c r="K133" s="116">
        <f t="shared" si="42"/>
        <v>41.269478918137622</v>
      </c>
      <c r="L133" s="25"/>
    </row>
    <row r="134" spans="1:13" s="21" customFormat="1" ht="18" customHeight="1" thickBot="1">
      <c r="A134" s="81" t="s">
        <v>64</v>
      </c>
      <c r="B134" s="82">
        <f t="shared" si="32"/>
        <v>101</v>
      </c>
      <c r="C134" s="206">
        <v>1230</v>
      </c>
      <c r="D134" s="163">
        <f>SUM(D132-D133)</f>
        <v>0</v>
      </c>
      <c r="E134" s="163">
        <f>SUM(E132-E133)</f>
        <v>0</v>
      </c>
      <c r="F134" s="119">
        <f t="shared" si="28"/>
        <v>0</v>
      </c>
      <c r="G134" s="119"/>
      <c r="H134" s="119">
        <f>H132-H133</f>
        <v>-1.2199999997392297E-2</v>
      </c>
      <c r="I134" s="119">
        <f>I132-I133</f>
        <v>1.0000000009313226E-2</v>
      </c>
      <c r="J134" s="119">
        <f>J132-J133</f>
        <v>-2.2200000006591836E-2</v>
      </c>
      <c r="K134" s="119"/>
      <c r="L134" s="29"/>
    </row>
    <row r="135" spans="1:13" s="21" customFormat="1" ht="18" customHeight="1" thickBot="1">
      <c r="A135" s="79" t="s">
        <v>65</v>
      </c>
      <c r="B135" s="76">
        <f t="shared" si="32"/>
        <v>102</v>
      </c>
      <c r="C135" s="207">
        <v>2000</v>
      </c>
      <c r="D135" s="109"/>
      <c r="E135" s="100"/>
      <c r="F135" s="86">
        <f t="shared" si="39"/>
        <v>0</v>
      </c>
      <c r="G135" s="86"/>
      <c r="H135" s="86">
        <v>0</v>
      </c>
      <c r="I135" s="86"/>
      <c r="J135" s="86"/>
      <c r="K135" s="101"/>
      <c r="L135" s="30"/>
    </row>
    <row r="136" spans="1:13" s="21" customFormat="1" ht="18" customHeight="1" thickBot="1">
      <c r="A136" s="22" t="s">
        <v>66</v>
      </c>
      <c r="B136" s="77">
        <f t="shared" si="32"/>
        <v>103</v>
      </c>
      <c r="C136" s="208">
        <v>2010</v>
      </c>
      <c r="D136" s="91">
        <v>0</v>
      </c>
      <c r="E136" s="91"/>
      <c r="F136" s="103">
        <f t="shared" si="39"/>
        <v>0</v>
      </c>
      <c r="G136" s="103"/>
      <c r="H136" s="103">
        <v>0</v>
      </c>
      <c r="I136" s="103"/>
      <c r="J136" s="103"/>
      <c r="K136" s="104"/>
      <c r="L136" s="32"/>
    </row>
    <row r="137" spans="1:13" s="21" customFormat="1" ht="38.25" thickBot="1">
      <c r="A137" s="22" t="s">
        <v>67</v>
      </c>
      <c r="B137" s="77">
        <f t="shared" si="32"/>
        <v>104</v>
      </c>
      <c r="C137" s="208">
        <v>2020</v>
      </c>
      <c r="D137" s="92">
        <v>1578.5</v>
      </c>
      <c r="E137" s="87">
        <v>1578.5</v>
      </c>
      <c r="F137" s="106">
        <f t="shared" si="39"/>
        <v>0</v>
      </c>
      <c r="G137" s="106"/>
      <c r="H137" s="106">
        <f>7198.3+1578.2</f>
        <v>8776.5</v>
      </c>
      <c r="I137" s="106">
        <f>7198.3+1578.5</f>
        <v>8776.7999999999993</v>
      </c>
      <c r="J137" s="106"/>
      <c r="K137" s="104"/>
      <c r="L137" s="32"/>
    </row>
    <row r="138" spans="1:13" s="21" customFormat="1" ht="21.75" thickBot="1">
      <c r="A138" s="22" t="s">
        <v>68</v>
      </c>
      <c r="B138" s="77">
        <f t="shared" si="32"/>
        <v>105</v>
      </c>
      <c r="C138" s="208">
        <v>2030</v>
      </c>
      <c r="D138" s="92"/>
      <c r="E138" s="222"/>
      <c r="F138" s="106">
        <f t="shared" si="39"/>
        <v>0</v>
      </c>
      <c r="G138" s="106"/>
      <c r="H138" s="106"/>
      <c r="I138" s="222"/>
      <c r="J138" s="222">
        <f t="shared" ref="J138:L138" si="43">SUM(J135-J136-J137)</f>
        <v>0</v>
      </c>
      <c r="K138" s="105">
        <f t="shared" si="43"/>
        <v>0</v>
      </c>
      <c r="L138" s="31">
        <f t="shared" si="43"/>
        <v>0</v>
      </c>
    </row>
    <row r="139" spans="1:13" s="20" customFormat="1" ht="21.75" thickBot="1">
      <c r="A139" s="22" t="s">
        <v>30</v>
      </c>
      <c r="B139" s="77">
        <f t="shared" si="32"/>
        <v>106</v>
      </c>
      <c r="C139" s="208">
        <v>2040</v>
      </c>
      <c r="D139" s="98"/>
      <c r="E139" s="102"/>
      <c r="F139" s="103">
        <f t="shared" si="39"/>
        <v>0</v>
      </c>
      <c r="G139" s="103"/>
      <c r="H139" s="103"/>
      <c r="I139" s="103"/>
      <c r="J139" s="103"/>
      <c r="K139" s="104"/>
      <c r="L139" s="30"/>
    </row>
    <row r="140" spans="1:13" s="21" customFormat="1" ht="20.25">
      <c r="A140" s="79" t="s">
        <v>85</v>
      </c>
      <c r="B140" s="76">
        <f t="shared" si="32"/>
        <v>107</v>
      </c>
      <c r="C140" s="207">
        <v>3000</v>
      </c>
      <c r="D140" s="292">
        <v>167</v>
      </c>
      <c r="E140" s="95">
        <v>167</v>
      </c>
      <c r="F140" s="86">
        <f t="shared" si="39"/>
        <v>0</v>
      </c>
      <c r="G140" s="86"/>
      <c r="H140" s="86">
        <f>H141</f>
        <v>4823</v>
      </c>
      <c r="I140" s="90">
        <f>I141</f>
        <v>4823</v>
      </c>
      <c r="J140" s="90"/>
      <c r="K140" s="99"/>
      <c r="L140" s="26"/>
    </row>
    <row r="141" spans="1:13" s="21" customFormat="1" ht="18" customHeight="1">
      <c r="A141" s="22" t="s">
        <v>33</v>
      </c>
      <c r="B141" s="77">
        <f t="shared" si="32"/>
        <v>108</v>
      </c>
      <c r="C141" s="196">
        <v>3010</v>
      </c>
      <c r="D141" s="91">
        <v>167</v>
      </c>
      <c r="E141" s="91">
        <v>167</v>
      </c>
      <c r="F141" s="106">
        <f t="shared" si="39"/>
        <v>0</v>
      </c>
      <c r="G141" s="106"/>
      <c r="H141" s="106">
        <f>H143</f>
        <v>4823</v>
      </c>
      <c r="I141" s="106">
        <f>I143</f>
        <v>4823</v>
      </c>
      <c r="J141" s="87"/>
      <c r="K141" s="88"/>
      <c r="L141" s="26"/>
    </row>
    <row r="142" spans="1:13" s="21" customFormat="1" ht="18" customHeight="1">
      <c r="A142" s="22" t="s">
        <v>29</v>
      </c>
      <c r="B142" s="77">
        <f t="shared" si="32"/>
        <v>109</v>
      </c>
      <c r="C142" s="196">
        <v>3020</v>
      </c>
      <c r="D142" s="92"/>
      <c r="E142" s="93"/>
      <c r="F142" s="106">
        <f t="shared" si="39"/>
        <v>0</v>
      </c>
      <c r="G142" s="106"/>
      <c r="H142" s="106">
        <v>0</v>
      </c>
      <c r="I142" s="87"/>
      <c r="J142" s="87"/>
      <c r="K142" s="88"/>
      <c r="L142" s="26"/>
    </row>
    <row r="143" spans="1:13" s="21" customFormat="1" ht="18" customHeight="1" thickBot="1">
      <c r="A143" s="22" t="s">
        <v>86</v>
      </c>
      <c r="B143" s="77">
        <f t="shared" si="32"/>
        <v>110</v>
      </c>
      <c r="C143" s="196">
        <v>3030</v>
      </c>
      <c r="D143" s="92">
        <v>167</v>
      </c>
      <c r="E143" s="92">
        <v>167</v>
      </c>
      <c r="F143" s="106">
        <f t="shared" si="39"/>
        <v>0</v>
      </c>
      <c r="G143" s="106"/>
      <c r="H143" s="92">
        <f>H145</f>
        <v>4823</v>
      </c>
      <c r="I143" s="92">
        <f>I145</f>
        <v>4823</v>
      </c>
      <c r="J143" s="87"/>
      <c r="K143" s="88"/>
      <c r="L143" s="29"/>
    </row>
    <row r="144" spans="1:13" s="20" customFormat="1" ht="21" customHeight="1" thickBot="1">
      <c r="A144" s="22" t="s">
        <v>0</v>
      </c>
      <c r="B144" s="77">
        <f t="shared" si="32"/>
        <v>111</v>
      </c>
      <c r="C144" s="196" t="s">
        <v>182</v>
      </c>
      <c r="D144" s="92"/>
      <c r="E144" s="222"/>
      <c r="F144" s="106">
        <f t="shared" si="39"/>
        <v>0</v>
      </c>
      <c r="G144" s="106"/>
      <c r="H144" s="106">
        <v>0</v>
      </c>
      <c r="I144" s="106"/>
      <c r="J144" s="106"/>
      <c r="K144" s="107"/>
      <c r="L144" s="33"/>
    </row>
    <row r="145" spans="1:12" s="21" customFormat="1" ht="18" customHeight="1">
      <c r="A145" s="22" t="s">
        <v>1</v>
      </c>
      <c r="B145" s="77">
        <f t="shared" si="32"/>
        <v>112</v>
      </c>
      <c r="C145" s="196" t="s">
        <v>183</v>
      </c>
      <c r="D145" s="92">
        <v>167</v>
      </c>
      <c r="E145" s="93">
        <v>167</v>
      </c>
      <c r="F145" s="106">
        <f t="shared" si="39"/>
        <v>0</v>
      </c>
      <c r="G145" s="106"/>
      <c r="H145" s="106">
        <v>4823</v>
      </c>
      <c r="I145" s="106">
        <v>4823</v>
      </c>
      <c r="J145" s="87"/>
      <c r="K145" s="88"/>
      <c r="L145" s="25"/>
    </row>
    <row r="146" spans="1:12" s="21" customFormat="1" ht="33.75" customHeight="1">
      <c r="A146" s="22" t="s">
        <v>8</v>
      </c>
      <c r="B146" s="77">
        <f t="shared" si="32"/>
        <v>113</v>
      </c>
      <c r="C146" s="196" t="s">
        <v>184</v>
      </c>
      <c r="D146" s="92"/>
      <c r="E146" s="93"/>
      <c r="F146" s="106">
        <f t="shared" si="39"/>
        <v>0</v>
      </c>
      <c r="G146" s="106"/>
      <c r="H146" s="106">
        <v>0</v>
      </c>
      <c r="I146" s="87"/>
      <c r="J146" s="87"/>
      <c r="K146" s="88"/>
      <c r="L146" s="26"/>
    </row>
    <row r="147" spans="1:12" s="21" customFormat="1" ht="18" customHeight="1">
      <c r="A147" s="22" t="s">
        <v>2</v>
      </c>
      <c r="B147" s="77">
        <f t="shared" si="32"/>
        <v>114</v>
      </c>
      <c r="C147" s="196" t="s">
        <v>185</v>
      </c>
      <c r="D147" s="92">
        <v>0</v>
      </c>
      <c r="E147" s="93"/>
      <c r="F147" s="106">
        <f t="shared" ref="F147" si="44">E147-D147</f>
        <v>0</v>
      </c>
      <c r="G147" s="106"/>
      <c r="H147" s="106">
        <v>0</v>
      </c>
      <c r="I147" s="87">
        <v>0</v>
      </c>
      <c r="J147" s="87">
        <f t="shared" ref="J147" si="45">H147-I147</f>
        <v>0</v>
      </c>
      <c r="K147" s="122"/>
      <c r="L147" s="26"/>
    </row>
    <row r="148" spans="1:12" s="21" customFormat="1" ht="18" customHeight="1">
      <c r="A148" s="22" t="s">
        <v>9</v>
      </c>
      <c r="B148" s="77">
        <f t="shared" si="32"/>
        <v>115</v>
      </c>
      <c r="C148" s="196" t="s">
        <v>186</v>
      </c>
      <c r="D148" s="92"/>
      <c r="E148" s="93"/>
      <c r="F148" s="106">
        <f t="shared" si="39"/>
        <v>0</v>
      </c>
      <c r="G148" s="106"/>
      <c r="H148" s="106">
        <v>0</v>
      </c>
      <c r="I148" s="87"/>
      <c r="J148" s="87"/>
      <c r="K148" s="88"/>
      <c r="L148" s="26"/>
    </row>
    <row r="149" spans="1:12" s="21" customFormat="1" ht="18" customHeight="1">
      <c r="A149" s="22" t="s">
        <v>18</v>
      </c>
      <c r="B149" s="77">
        <f t="shared" si="32"/>
        <v>116</v>
      </c>
      <c r="C149" s="196" t="s">
        <v>187</v>
      </c>
      <c r="D149" s="92"/>
      <c r="E149" s="93"/>
      <c r="F149" s="106">
        <f t="shared" si="39"/>
        <v>0</v>
      </c>
      <c r="G149" s="106"/>
      <c r="H149" s="106">
        <v>0</v>
      </c>
      <c r="I149" s="87"/>
      <c r="J149" s="87"/>
      <c r="K149" s="88"/>
      <c r="L149" s="26"/>
    </row>
    <row r="150" spans="1:12" s="21" customFormat="1" ht="18" customHeight="1">
      <c r="A150" s="22" t="s">
        <v>126</v>
      </c>
      <c r="B150" s="77">
        <f t="shared" si="32"/>
        <v>117</v>
      </c>
      <c r="C150" s="196">
        <v>3040</v>
      </c>
      <c r="D150" s="237"/>
      <c r="E150" s="93"/>
      <c r="F150" s="106">
        <f t="shared" si="39"/>
        <v>0</v>
      </c>
      <c r="G150" s="106"/>
      <c r="H150" s="108"/>
      <c r="I150" s="87"/>
      <c r="J150" s="87"/>
      <c r="K150" s="88"/>
      <c r="L150" s="26"/>
    </row>
    <row r="151" spans="1:12" s="21" customFormat="1" ht="18" customHeight="1">
      <c r="A151" s="79" t="s">
        <v>127</v>
      </c>
      <c r="B151" s="76">
        <f t="shared" si="32"/>
        <v>118</v>
      </c>
      <c r="C151" s="207">
        <v>4000</v>
      </c>
      <c r="D151" s="135">
        <v>22374.5</v>
      </c>
      <c r="E151" s="95">
        <v>22374.5</v>
      </c>
      <c r="F151" s="86">
        <f t="shared" si="39"/>
        <v>0</v>
      </c>
      <c r="G151" s="86"/>
      <c r="H151" s="109">
        <v>22374.5</v>
      </c>
      <c r="I151" s="109">
        <v>22374.5</v>
      </c>
      <c r="J151" s="90"/>
      <c r="K151" s="99"/>
      <c r="L151" s="26"/>
    </row>
    <row r="152" spans="1:12" s="21" customFormat="1" ht="18" customHeight="1">
      <c r="A152" s="79" t="s">
        <v>128</v>
      </c>
      <c r="B152" s="76">
        <f t="shared" si="32"/>
        <v>119</v>
      </c>
      <c r="C152" s="207">
        <v>5000</v>
      </c>
      <c r="D152" s="135"/>
      <c r="E152" s="95"/>
      <c r="F152" s="86">
        <f t="shared" si="39"/>
        <v>0</v>
      </c>
      <c r="G152" s="86"/>
      <c r="H152" s="109"/>
      <c r="I152" s="90"/>
      <c r="J152" s="90"/>
      <c r="K152" s="99"/>
      <c r="L152" s="26"/>
    </row>
    <row r="153" spans="1:12" s="21" customFormat="1" ht="18" customHeight="1">
      <c r="A153" s="22" t="s">
        <v>34</v>
      </c>
      <c r="B153" s="77">
        <f t="shared" si="32"/>
        <v>120</v>
      </c>
      <c r="C153" s="196">
        <v>5010</v>
      </c>
      <c r="D153" s="92"/>
      <c r="E153" s="93"/>
      <c r="F153" s="103">
        <f t="shared" si="39"/>
        <v>0</v>
      </c>
      <c r="G153" s="103"/>
      <c r="H153" s="108"/>
      <c r="I153" s="87"/>
      <c r="J153" s="87"/>
      <c r="K153" s="88"/>
      <c r="L153" s="26"/>
    </row>
    <row r="154" spans="1:12" s="35" customFormat="1" ht="18" customHeight="1" thickBot="1">
      <c r="A154" s="22" t="s">
        <v>69</v>
      </c>
      <c r="B154" s="77">
        <f t="shared" si="32"/>
        <v>121</v>
      </c>
      <c r="C154" s="196" t="s">
        <v>188</v>
      </c>
      <c r="D154" s="92"/>
      <c r="E154" s="110"/>
      <c r="F154" s="103">
        <f t="shared" si="39"/>
        <v>0</v>
      </c>
      <c r="G154" s="103"/>
      <c r="H154" s="111"/>
      <c r="I154" s="112"/>
      <c r="J154" s="112"/>
      <c r="K154" s="113"/>
      <c r="L154" s="34"/>
    </row>
    <row r="155" spans="1:12" s="20" customFormat="1" ht="21.75" thickBot="1">
      <c r="A155" s="80" t="s">
        <v>35</v>
      </c>
      <c r="B155" s="76">
        <f t="shared" si="32"/>
        <v>122</v>
      </c>
      <c r="C155" s="209" t="s">
        <v>189</v>
      </c>
      <c r="D155" s="192"/>
      <c r="E155" s="100"/>
      <c r="F155" s="86">
        <f t="shared" si="39"/>
        <v>0</v>
      </c>
      <c r="G155" s="86"/>
      <c r="H155" s="114"/>
      <c r="I155" s="86"/>
      <c r="J155" s="86"/>
      <c r="K155" s="101"/>
      <c r="L155" s="30"/>
    </row>
    <row r="156" spans="1:12" s="20" customFormat="1" ht="21.75" customHeight="1" thickBot="1">
      <c r="A156" s="80" t="s">
        <v>36</v>
      </c>
      <c r="B156" s="76">
        <f t="shared" si="32"/>
        <v>123</v>
      </c>
      <c r="C156" s="209" t="s">
        <v>190</v>
      </c>
      <c r="D156" s="192"/>
      <c r="E156" s="100"/>
      <c r="F156" s="86">
        <f t="shared" si="39"/>
        <v>0</v>
      </c>
      <c r="G156" s="86"/>
      <c r="H156" s="114"/>
      <c r="I156" s="86"/>
      <c r="J156" s="86"/>
      <c r="K156" s="101"/>
      <c r="L156" s="30"/>
    </row>
    <row r="157" spans="1:12" s="21" customFormat="1" ht="18" customHeight="1">
      <c r="A157" s="22" t="s">
        <v>70</v>
      </c>
      <c r="B157" s="77">
        <f t="shared" si="32"/>
        <v>124</v>
      </c>
      <c r="C157" s="196">
        <v>5020</v>
      </c>
      <c r="D157" s="92"/>
      <c r="E157" s="93"/>
      <c r="F157" s="103">
        <f t="shared" si="39"/>
        <v>0</v>
      </c>
      <c r="G157" s="103"/>
      <c r="H157" s="123"/>
      <c r="I157" s="87"/>
      <c r="J157" s="87"/>
      <c r="K157" s="88"/>
      <c r="L157" s="26"/>
    </row>
    <row r="158" spans="1:12" s="21" customFormat="1" ht="18" customHeight="1">
      <c r="A158" s="22" t="s">
        <v>37</v>
      </c>
      <c r="B158" s="77">
        <f t="shared" si="32"/>
        <v>125</v>
      </c>
      <c r="C158" s="196">
        <v>5030</v>
      </c>
      <c r="D158" s="92"/>
      <c r="E158" s="93"/>
      <c r="F158" s="103">
        <f t="shared" si="39"/>
        <v>0</v>
      </c>
      <c r="G158" s="103"/>
      <c r="H158" s="123"/>
      <c r="I158" s="87"/>
      <c r="J158" s="87"/>
      <c r="K158" s="88"/>
      <c r="L158" s="26"/>
    </row>
    <row r="159" spans="1:12" s="21" customFormat="1" ht="18" customHeight="1">
      <c r="A159" s="22" t="s">
        <v>69</v>
      </c>
      <c r="B159" s="77">
        <f t="shared" si="32"/>
        <v>126</v>
      </c>
      <c r="C159" s="196" t="s">
        <v>191</v>
      </c>
      <c r="D159" s="92"/>
      <c r="E159" s="93"/>
      <c r="F159" s="103">
        <f t="shared" si="39"/>
        <v>0</v>
      </c>
      <c r="G159" s="103"/>
      <c r="H159" s="123"/>
      <c r="I159" s="87"/>
      <c r="J159" s="87"/>
      <c r="K159" s="88"/>
      <c r="L159" s="26"/>
    </row>
    <row r="160" spans="1:12" s="21" customFormat="1" ht="18" customHeight="1">
      <c r="A160" s="22" t="s">
        <v>35</v>
      </c>
      <c r="B160" s="77">
        <f t="shared" si="32"/>
        <v>127</v>
      </c>
      <c r="C160" s="196" t="s">
        <v>192</v>
      </c>
      <c r="D160" s="92"/>
      <c r="E160" s="93"/>
      <c r="F160" s="103">
        <f t="shared" si="39"/>
        <v>0</v>
      </c>
      <c r="G160" s="103"/>
      <c r="H160" s="123"/>
      <c r="I160" s="87"/>
      <c r="J160" s="87"/>
      <c r="K160" s="88"/>
      <c r="L160" s="26"/>
    </row>
    <row r="161" spans="1:12" s="21" customFormat="1" ht="18" customHeight="1">
      <c r="A161" s="22" t="s">
        <v>36</v>
      </c>
      <c r="B161" s="77">
        <f t="shared" si="32"/>
        <v>128</v>
      </c>
      <c r="C161" s="196" t="s">
        <v>193</v>
      </c>
      <c r="D161" s="92"/>
      <c r="E161" s="93"/>
      <c r="F161" s="103">
        <f t="shared" si="39"/>
        <v>0</v>
      </c>
      <c r="G161" s="103"/>
      <c r="H161" s="123"/>
      <c r="I161" s="87"/>
      <c r="J161" s="87"/>
      <c r="K161" s="88"/>
      <c r="L161" s="26"/>
    </row>
    <row r="162" spans="1:12" s="21" customFormat="1" ht="18" customHeight="1">
      <c r="A162" s="22" t="s">
        <v>194</v>
      </c>
      <c r="B162" s="77">
        <f t="shared" si="32"/>
        <v>129</v>
      </c>
      <c r="C162" s="196">
        <v>5040</v>
      </c>
      <c r="D162" s="92"/>
      <c r="E162" s="93"/>
      <c r="F162" s="103">
        <f t="shared" si="39"/>
        <v>0</v>
      </c>
      <c r="G162" s="103"/>
      <c r="H162" s="123"/>
      <c r="I162" s="87"/>
      <c r="J162" s="87"/>
      <c r="K162" s="88"/>
      <c r="L162" s="26"/>
    </row>
    <row r="163" spans="1:12" s="21" customFormat="1" ht="18" customHeight="1">
      <c r="A163" s="79" t="s">
        <v>129</v>
      </c>
      <c r="B163" s="76">
        <f t="shared" si="32"/>
        <v>130</v>
      </c>
      <c r="C163" s="207">
        <v>6000</v>
      </c>
      <c r="D163" s="95"/>
      <c r="E163" s="95"/>
      <c r="F163" s="86">
        <f t="shared" si="39"/>
        <v>0</v>
      </c>
      <c r="G163" s="86"/>
      <c r="H163" s="109"/>
      <c r="I163" s="90"/>
      <c r="J163" s="90"/>
      <c r="K163" s="99"/>
      <c r="L163" s="26"/>
    </row>
    <row r="164" spans="1:12" s="21" customFormat="1" ht="18" customHeight="1">
      <c r="A164" s="22" t="s">
        <v>71</v>
      </c>
      <c r="B164" s="77">
        <f t="shared" si="32"/>
        <v>131</v>
      </c>
      <c r="C164" s="196">
        <v>6010</v>
      </c>
      <c r="D164" s="92"/>
      <c r="E164" s="93"/>
      <c r="F164" s="103">
        <f t="shared" si="39"/>
        <v>0</v>
      </c>
      <c r="G164" s="103"/>
      <c r="H164" s="123"/>
      <c r="I164" s="87"/>
      <c r="J164" s="87"/>
      <c r="K164" s="88"/>
      <c r="L164" s="26"/>
    </row>
    <row r="165" spans="1:12" s="21" customFormat="1" ht="18" customHeight="1">
      <c r="A165" s="22" t="s">
        <v>72</v>
      </c>
      <c r="B165" s="77">
        <f t="shared" si="32"/>
        <v>132</v>
      </c>
      <c r="C165" s="196">
        <v>6020</v>
      </c>
      <c r="D165" s="92">
        <v>0.43099999999999999</v>
      </c>
      <c r="E165" s="93">
        <v>0.43099999999999999</v>
      </c>
      <c r="F165" s="106">
        <f t="shared" si="39"/>
        <v>0</v>
      </c>
      <c r="G165" s="106"/>
      <c r="H165" s="108">
        <v>0.4</v>
      </c>
      <c r="I165" s="87">
        <v>0.4</v>
      </c>
      <c r="J165" s="87"/>
      <c r="K165" s="88"/>
      <c r="L165" s="26"/>
    </row>
    <row r="166" spans="1:12" s="21" customFormat="1" ht="38.25" thickBot="1">
      <c r="A166" s="22" t="s">
        <v>130</v>
      </c>
      <c r="B166" s="77">
        <f t="shared" si="32"/>
        <v>133</v>
      </c>
      <c r="C166" s="196">
        <v>6030</v>
      </c>
      <c r="D166" s="92"/>
      <c r="E166" s="93"/>
      <c r="F166" s="106">
        <f t="shared" si="39"/>
        <v>0</v>
      </c>
      <c r="G166" s="106"/>
      <c r="H166" s="108"/>
      <c r="I166" s="87"/>
      <c r="J166" s="87"/>
      <c r="K166" s="88"/>
      <c r="L166" s="26"/>
    </row>
    <row r="167" spans="1:12" s="21" customFormat="1" ht="21" thickBot="1">
      <c r="A167" s="22" t="s">
        <v>73</v>
      </c>
      <c r="B167" s="77">
        <f t="shared" si="32"/>
        <v>134</v>
      </c>
      <c r="C167" s="196">
        <v>6040</v>
      </c>
      <c r="D167" s="98">
        <v>56.9</v>
      </c>
      <c r="E167" s="98">
        <v>56.9</v>
      </c>
      <c r="F167" s="106">
        <f t="shared" si="39"/>
        <v>0</v>
      </c>
      <c r="G167" s="106"/>
      <c r="H167" s="231">
        <v>56.9</v>
      </c>
      <c r="I167" s="106">
        <v>56.9</v>
      </c>
      <c r="J167" s="106"/>
      <c r="K167" s="107"/>
      <c r="L167" s="30"/>
    </row>
    <row r="168" spans="1:12" s="21" customFormat="1" ht="18" customHeight="1">
      <c r="A168" s="79" t="s">
        <v>131</v>
      </c>
      <c r="B168" s="76">
        <f t="shared" si="32"/>
        <v>135</v>
      </c>
      <c r="C168" s="210"/>
      <c r="D168" s="135">
        <v>23349.3</v>
      </c>
      <c r="E168" s="95">
        <v>23349.3</v>
      </c>
      <c r="F168" s="86"/>
      <c r="G168" s="86"/>
      <c r="H168" s="109"/>
      <c r="I168" s="90"/>
      <c r="J168" s="90"/>
      <c r="K168" s="99"/>
      <c r="L168" s="26"/>
    </row>
    <row r="169" spans="1:12" s="36" customFormat="1" ht="18" customHeight="1">
      <c r="A169" s="22" t="s">
        <v>74</v>
      </c>
      <c r="B169" s="77">
        <f t="shared" si="32"/>
        <v>136</v>
      </c>
      <c r="C169" s="196">
        <v>7010</v>
      </c>
      <c r="D169" s="91">
        <v>22374.5</v>
      </c>
      <c r="E169" s="91">
        <v>22374.5</v>
      </c>
      <c r="F169" s="106">
        <f t="shared" si="39"/>
        <v>0</v>
      </c>
      <c r="G169" s="106"/>
      <c r="H169" s="108">
        <v>22374.5</v>
      </c>
      <c r="I169" s="108">
        <v>22374.5</v>
      </c>
      <c r="J169" s="87"/>
      <c r="K169" s="88"/>
      <c r="L169" s="26"/>
    </row>
    <row r="170" spans="1:12" s="36" customFormat="1" ht="18.75">
      <c r="A170" s="22" t="s">
        <v>75</v>
      </c>
      <c r="B170" s="77">
        <f t="shared" si="32"/>
        <v>137</v>
      </c>
      <c r="C170" s="196">
        <v>7020</v>
      </c>
      <c r="D170" s="92">
        <v>3037.2</v>
      </c>
      <c r="E170" s="92">
        <v>3037.2</v>
      </c>
      <c r="F170" s="87">
        <f t="shared" si="39"/>
        <v>0</v>
      </c>
      <c r="G170" s="87"/>
      <c r="H170" s="92">
        <v>3037.2</v>
      </c>
      <c r="I170" s="92">
        <v>3037.2</v>
      </c>
      <c r="J170" s="87"/>
      <c r="K170" s="88"/>
      <c r="L170" s="26"/>
    </row>
    <row r="171" spans="1:12" s="36" customFormat="1" ht="19.5" thickBot="1">
      <c r="A171" s="22" t="s">
        <v>76</v>
      </c>
      <c r="B171" s="77">
        <f t="shared" si="32"/>
        <v>138</v>
      </c>
      <c r="C171" s="196">
        <v>7030</v>
      </c>
      <c r="D171" s="92">
        <v>25411.7</v>
      </c>
      <c r="E171" s="92">
        <v>25411.7</v>
      </c>
      <c r="F171" s="87">
        <f t="shared" si="39"/>
        <v>0</v>
      </c>
      <c r="G171" s="87"/>
      <c r="H171" s="92">
        <v>25411.7</v>
      </c>
      <c r="I171" s="92">
        <v>25411.7</v>
      </c>
      <c r="J171" s="87"/>
      <c r="K171" s="88"/>
      <c r="L171" s="29"/>
    </row>
    <row r="172" spans="1:12" s="36" customFormat="1" ht="20.25" customHeight="1" thickBot="1">
      <c r="A172" s="22" t="s">
        <v>77</v>
      </c>
      <c r="B172" s="77">
        <f t="shared" si="32"/>
        <v>139</v>
      </c>
      <c r="C172" s="196">
        <v>7040</v>
      </c>
      <c r="D172" s="92"/>
      <c r="E172" s="92"/>
      <c r="F172" s="87">
        <f t="shared" si="39"/>
        <v>0</v>
      </c>
      <c r="G172" s="88"/>
      <c r="H172" s="108"/>
      <c r="I172" s="87">
        <v>0</v>
      </c>
      <c r="J172" s="87">
        <v>0</v>
      </c>
      <c r="K172" s="107"/>
      <c r="L172" s="30"/>
    </row>
    <row r="173" spans="1:12" s="36" customFormat="1" ht="18" customHeight="1">
      <c r="A173" s="22" t="s">
        <v>78</v>
      </c>
      <c r="B173" s="77">
        <f t="shared" si="32"/>
        <v>140</v>
      </c>
      <c r="C173" s="196">
        <v>7050</v>
      </c>
      <c r="D173" s="98"/>
      <c r="E173" s="98"/>
      <c r="F173" s="87">
        <f t="shared" si="39"/>
        <v>0</v>
      </c>
      <c r="G173" s="88"/>
      <c r="H173" s="108"/>
      <c r="I173" s="87">
        <v>0</v>
      </c>
      <c r="J173" s="87"/>
      <c r="K173" s="88"/>
      <c r="L173" s="25"/>
    </row>
    <row r="174" spans="1:12" s="36" customFormat="1" ht="18" customHeight="1" thickBot="1">
      <c r="A174" s="155" t="s">
        <v>132</v>
      </c>
      <c r="B174" s="156">
        <f t="shared" si="32"/>
        <v>141</v>
      </c>
      <c r="C174" s="205">
        <v>8000</v>
      </c>
      <c r="D174" s="157"/>
      <c r="E174" s="184"/>
      <c r="F174" s="185"/>
      <c r="G174" s="186"/>
      <c r="H174" s="159"/>
      <c r="I174" s="185"/>
      <c r="J174" s="185"/>
      <c r="K174" s="186"/>
      <c r="L174" s="26"/>
    </row>
    <row r="175" spans="1:12" s="36" customFormat="1" ht="18" customHeight="1" thickBot="1">
      <c r="A175" s="179" t="s">
        <v>133</v>
      </c>
      <c r="B175" s="180">
        <f t="shared" si="32"/>
        <v>142</v>
      </c>
      <c r="C175" s="211">
        <v>8010</v>
      </c>
      <c r="D175" s="187">
        <f t="shared" ref="D175" si="46">D177+D176+D178+D179+D180+D181+D182</f>
        <v>211.75</v>
      </c>
      <c r="E175" s="187">
        <f t="shared" ref="E175" si="47">E177+E176+E178+E179+E180+E181+E182</f>
        <v>197</v>
      </c>
      <c r="F175" s="181">
        <f t="shared" ref="F175:F198" si="48">D175-E175</f>
        <v>14.75</v>
      </c>
      <c r="G175" s="188"/>
      <c r="H175" s="187">
        <f t="shared" ref="H175" si="49">H177+H176+H178+H179+H180+H181+H182</f>
        <v>211.75</v>
      </c>
      <c r="I175" s="187">
        <f>I177+I176+I178+I179+I180+I181+I182</f>
        <v>194.25</v>
      </c>
      <c r="J175" s="183">
        <f t="shared" ref="J175:J198" si="50">H175-I175</f>
        <v>17.5</v>
      </c>
      <c r="K175" s="182"/>
      <c r="L175" s="26"/>
    </row>
    <row r="176" spans="1:12" s="36" customFormat="1" ht="18" customHeight="1">
      <c r="A176" s="165" t="s">
        <v>19</v>
      </c>
      <c r="B176" s="148">
        <f t="shared" ref="B176:B206" si="51">B175+1</f>
        <v>143</v>
      </c>
      <c r="C176" s="195" t="s">
        <v>195</v>
      </c>
      <c r="D176" s="241">
        <v>1</v>
      </c>
      <c r="E176" s="242">
        <v>1</v>
      </c>
      <c r="F176" s="140">
        <f t="shared" si="48"/>
        <v>0</v>
      </c>
      <c r="G176" s="177"/>
      <c r="H176" s="241">
        <v>1</v>
      </c>
      <c r="I176" s="242">
        <v>1</v>
      </c>
      <c r="J176" s="141">
        <f t="shared" si="50"/>
        <v>0</v>
      </c>
      <c r="K176" s="178"/>
      <c r="L176" s="26"/>
    </row>
    <row r="177" spans="1:12" s="36" customFormat="1" ht="18" customHeight="1" thickBot="1">
      <c r="A177" s="22" t="s">
        <v>134</v>
      </c>
      <c r="B177" s="77">
        <f t="shared" si="51"/>
        <v>144</v>
      </c>
      <c r="C177" s="196" t="s">
        <v>196</v>
      </c>
      <c r="D177" s="243">
        <v>2</v>
      </c>
      <c r="E177" s="244">
        <v>2</v>
      </c>
      <c r="F177" s="106">
        <f t="shared" si="48"/>
        <v>0</v>
      </c>
      <c r="G177" s="97"/>
      <c r="H177" s="243">
        <v>2</v>
      </c>
      <c r="I177" s="244">
        <v>2</v>
      </c>
      <c r="J177" s="87">
        <f t="shared" si="50"/>
        <v>0</v>
      </c>
      <c r="K177" s="88"/>
      <c r="L177" s="29"/>
    </row>
    <row r="178" spans="1:12" s="21" customFormat="1" ht="21" customHeight="1" thickBot="1">
      <c r="A178" s="22" t="s">
        <v>79</v>
      </c>
      <c r="B178" s="77">
        <f t="shared" si="51"/>
        <v>145</v>
      </c>
      <c r="C178" s="196" t="s">
        <v>197</v>
      </c>
      <c r="D178" s="245">
        <v>43.75</v>
      </c>
      <c r="E178" s="246">
        <v>39.75</v>
      </c>
      <c r="F178" s="106">
        <f t="shared" si="48"/>
        <v>4</v>
      </c>
      <c r="G178" s="124"/>
      <c r="H178" s="245">
        <v>38</v>
      </c>
      <c r="I178" s="246">
        <v>38</v>
      </c>
      <c r="J178" s="87">
        <f t="shared" si="50"/>
        <v>0</v>
      </c>
      <c r="K178" s="107"/>
      <c r="L178" s="30"/>
    </row>
    <row r="179" spans="1:12" s="21" customFormat="1" ht="20.25">
      <c r="A179" s="22" t="s">
        <v>80</v>
      </c>
      <c r="B179" s="77">
        <f t="shared" si="51"/>
        <v>146</v>
      </c>
      <c r="C179" s="196" t="s">
        <v>198</v>
      </c>
      <c r="D179" s="245">
        <v>11.5</v>
      </c>
      <c r="E179" s="247">
        <v>10.5</v>
      </c>
      <c r="F179" s="106">
        <f t="shared" si="48"/>
        <v>1</v>
      </c>
      <c r="G179" s="97"/>
      <c r="H179" s="245">
        <v>11.5</v>
      </c>
      <c r="I179" s="247">
        <v>10.5</v>
      </c>
      <c r="J179" s="87">
        <f t="shared" si="50"/>
        <v>1</v>
      </c>
      <c r="K179" s="88"/>
      <c r="L179" s="25"/>
    </row>
    <row r="180" spans="1:12" s="36" customFormat="1" ht="18" customHeight="1">
      <c r="A180" s="22" t="s">
        <v>81</v>
      </c>
      <c r="B180" s="77">
        <f t="shared" si="51"/>
        <v>147</v>
      </c>
      <c r="C180" s="196" t="s">
        <v>199</v>
      </c>
      <c r="D180" s="245">
        <v>77.25</v>
      </c>
      <c r="E180" s="247">
        <v>76.25</v>
      </c>
      <c r="F180" s="106">
        <f t="shared" si="48"/>
        <v>1</v>
      </c>
      <c r="G180" s="125"/>
      <c r="H180" s="245">
        <v>77.75</v>
      </c>
      <c r="I180" s="247">
        <v>75.75</v>
      </c>
      <c r="J180" s="87">
        <f t="shared" si="50"/>
        <v>2</v>
      </c>
      <c r="K180" s="88"/>
      <c r="L180" s="26"/>
    </row>
    <row r="181" spans="1:12" s="36" customFormat="1" ht="18" customHeight="1">
      <c r="A181" s="22" t="s">
        <v>82</v>
      </c>
      <c r="B181" s="77">
        <f t="shared" si="51"/>
        <v>148</v>
      </c>
      <c r="C181" s="196" t="s">
        <v>200</v>
      </c>
      <c r="D181" s="245">
        <v>38.75</v>
      </c>
      <c r="E181" s="247">
        <v>36</v>
      </c>
      <c r="F181" s="106">
        <f t="shared" si="48"/>
        <v>2.75</v>
      </c>
      <c r="G181" s="97"/>
      <c r="H181" s="245">
        <v>42.5</v>
      </c>
      <c r="I181" s="247">
        <v>36.5</v>
      </c>
      <c r="J181" s="87">
        <f t="shared" si="50"/>
        <v>6</v>
      </c>
      <c r="K181" s="88"/>
      <c r="L181" s="26"/>
    </row>
    <row r="182" spans="1:12" s="36" customFormat="1" ht="18" customHeight="1" thickBot="1">
      <c r="A182" s="144" t="s">
        <v>83</v>
      </c>
      <c r="B182" s="145">
        <f t="shared" si="51"/>
        <v>149</v>
      </c>
      <c r="C182" s="203" t="s">
        <v>201</v>
      </c>
      <c r="D182" s="248">
        <v>37.5</v>
      </c>
      <c r="E182" s="249">
        <v>31.5</v>
      </c>
      <c r="F182" s="137">
        <f t="shared" si="48"/>
        <v>6</v>
      </c>
      <c r="G182" s="176"/>
      <c r="H182" s="248">
        <v>39</v>
      </c>
      <c r="I182" s="249">
        <v>30.5</v>
      </c>
      <c r="J182" s="138">
        <f t="shared" si="50"/>
        <v>8.5</v>
      </c>
      <c r="K182" s="146"/>
      <c r="L182" s="26"/>
    </row>
    <row r="183" spans="1:12" s="36" customFormat="1" ht="18" customHeight="1" thickBot="1">
      <c r="A183" s="179" t="s">
        <v>239</v>
      </c>
      <c r="B183" s="180">
        <f t="shared" si="51"/>
        <v>150</v>
      </c>
      <c r="C183" s="211">
        <v>8020</v>
      </c>
      <c r="D183" s="250">
        <f>SUM(D184:D190)</f>
        <v>5305.7000000000007</v>
      </c>
      <c r="E183" s="251">
        <f>SUM(E184:E190)</f>
        <v>4815</v>
      </c>
      <c r="F183" s="181">
        <f t="shared" si="48"/>
        <v>490.70000000000073</v>
      </c>
      <c r="G183" s="182"/>
      <c r="H183" s="265">
        <f>SUM(H184:H190)</f>
        <v>21715.200000000004</v>
      </c>
      <c r="I183" s="266">
        <f>SUM(I184:I190)</f>
        <v>21220.5</v>
      </c>
      <c r="J183" s="183">
        <f t="shared" si="50"/>
        <v>494.70000000000437</v>
      </c>
      <c r="K183" s="182"/>
      <c r="L183" s="26"/>
    </row>
    <row r="184" spans="1:12" s="36" customFormat="1" ht="18" customHeight="1">
      <c r="A184" s="165" t="s">
        <v>19</v>
      </c>
      <c r="B184" s="148">
        <f t="shared" si="51"/>
        <v>151</v>
      </c>
      <c r="C184" s="195" t="s">
        <v>202</v>
      </c>
      <c r="D184" s="252">
        <v>146.9</v>
      </c>
      <c r="E184" s="242">
        <v>146.9</v>
      </c>
      <c r="F184" s="140">
        <f t="shared" si="48"/>
        <v>0</v>
      </c>
      <c r="G184" s="177"/>
      <c r="H184" s="242">
        <v>596</v>
      </c>
      <c r="I184" s="242">
        <f>596</f>
        <v>596</v>
      </c>
      <c r="J184" s="141">
        <f t="shared" si="50"/>
        <v>0</v>
      </c>
      <c r="K184" s="178"/>
      <c r="L184" s="26"/>
    </row>
    <row r="185" spans="1:12" s="36" customFormat="1" ht="18" customHeight="1">
      <c r="A185" s="22" t="s">
        <v>135</v>
      </c>
      <c r="B185" s="77">
        <f t="shared" si="51"/>
        <v>152</v>
      </c>
      <c r="C185" s="196" t="s">
        <v>203</v>
      </c>
      <c r="D185" s="253">
        <v>169.10000000000002</v>
      </c>
      <c r="E185" s="244">
        <v>149.30000000000001</v>
      </c>
      <c r="F185" s="106">
        <f t="shared" si="48"/>
        <v>19.800000000000011</v>
      </c>
      <c r="G185" s="97"/>
      <c r="H185" s="244">
        <v>674.90000000000009</v>
      </c>
      <c r="I185" s="244">
        <v>674.9</v>
      </c>
      <c r="J185" s="87">
        <f t="shared" si="50"/>
        <v>0</v>
      </c>
      <c r="K185" s="88"/>
      <c r="L185" s="26"/>
    </row>
    <row r="186" spans="1:12" s="36" customFormat="1" ht="18" customHeight="1" thickBot="1">
      <c r="A186" s="22" t="s">
        <v>79</v>
      </c>
      <c r="B186" s="77">
        <f t="shared" si="51"/>
        <v>153</v>
      </c>
      <c r="C186" s="196" t="s">
        <v>204</v>
      </c>
      <c r="D186" s="253">
        <v>1623.1000000000001</v>
      </c>
      <c r="E186" s="244">
        <v>1221.3</v>
      </c>
      <c r="F186" s="106">
        <f t="shared" si="48"/>
        <v>401.80000000000018</v>
      </c>
      <c r="G186" s="97"/>
      <c r="H186" s="244">
        <v>5171.3</v>
      </c>
      <c r="I186" s="244">
        <f>4909+236.9</f>
        <v>5145.8999999999996</v>
      </c>
      <c r="J186" s="87">
        <f t="shared" si="50"/>
        <v>25.400000000000546</v>
      </c>
      <c r="K186" s="88"/>
      <c r="L186" s="29"/>
    </row>
    <row r="187" spans="1:12" s="21" customFormat="1" ht="18" customHeight="1" thickBot="1">
      <c r="A187" s="22" t="s">
        <v>80</v>
      </c>
      <c r="B187" s="77">
        <f t="shared" si="51"/>
        <v>154</v>
      </c>
      <c r="C187" s="196" t="s">
        <v>205</v>
      </c>
      <c r="D187" s="254">
        <v>299</v>
      </c>
      <c r="E187" s="255">
        <v>291</v>
      </c>
      <c r="F187" s="106">
        <f t="shared" si="48"/>
        <v>8</v>
      </c>
      <c r="G187" s="97"/>
      <c r="H187" s="255">
        <v>1160.5999999999999</v>
      </c>
      <c r="I187" s="255">
        <v>1156.5</v>
      </c>
      <c r="J187" s="87">
        <f t="shared" si="50"/>
        <v>4.0999999999999091</v>
      </c>
      <c r="K187" s="88"/>
      <c r="L187" s="37"/>
    </row>
    <row r="188" spans="1:12" s="36" customFormat="1" ht="18" customHeight="1">
      <c r="A188" s="22" t="s">
        <v>81</v>
      </c>
      <c r="B188" s="77">
        <f t="shared" si="51"/>
        <v>155</v>
      </c>
      <c r="C188" s="196" t="s">
        <v>206</v>
      </c>
      <c r="D188" s="256">
        <v>1582.9</v>
      </c>
      <c r="E188" s="257">
        <v>1590.1</v>
      </c>
      <c r="F188" s="106">
        <f t="shared" si="48"/>
        <v>-7.1999999999998181</v>
      </c>
      <c r="G188" s="97"/>
      <c r="H188" s="257">
        <v>7528.7000000000007</v>
      </c>
      <c r="I188" s="257">
        <v>7353.6</v>
      </c>
      <c r="J188" s="87">
        <f t="shared" si="50"/>
        <v>175.10000000000036</v>
      </c>
      <c r="K188" s="88"/>
      <c r="L188" s="25"/>
    </row>
    <row r="189" spans="1:12" s="36" customFormat="1" ht="18" customHeight="1">
      <c r="A189" s="22" t="s">
        <v>82</v>
      </c>
      <c r="B189" s="77">
        <f t="shared" si="51"/>
        <v>156</v>
      </c>
      <c r="C189" s="196" t="s">
        <v>207</v>
      </c>
      <c r="D189" s="256">
        <v>775.7</v>
      </c>
      <c r="E189" s="257">
        <v>741.6</v>
      </c>
      <c r="F189" s="106">
        <f t="shared" si="48"/>
        <v>34.100000000000023</v>
      </c>
      <c r="G189" s="97"/>
      <c r="H189" s="257">
        <v>3592.8</v>
      </c>
      <c r="I189" s="257">
        <v>3491.2</v>
      </c>
      <c r="J189" s="87">
        <f t="shared" si="50"/>
        <v>101.60000000000036</v>
      </c>
      <c r="K189" s="88"/>
      <c r="L189" s="25"/>
    </row>
    <row r="190" spans="1:12" s="36" customFormat="1" ht="18" customHeight="1" thickBot="1">
      <c r="A190" s="144" t="s">
        <v>83</v>
      </c>
      <c r="B190" s="145">
        <f t="shared" si="51"/>
        <v>157</v>
      </c>
      <c r="C190" s="203" t="s">
        <v>208</v>
      </c>
      <c r="D190" s="258">
        <v>709</v>
      </c>
      <c r="E190" s="258">
        <v>674.8</v>
      </c>
      <c r="F190" s="137">
        <f t="shared" si="48"/>
        <v>34.200000000000045</v>
      </c>
      <c r="G190" s="176"/>
      <c r="H190" s="267">
        <v>2990.8999999999996</v>
      </c>
      <c r="I190" s="267">
        <v>2802.4</v>
      </c>
      <c r="J190" s="138">
        <f t="shared" si="50"/>
        <v>188.49999999999955</v>
      </c>
      <c r="K190" s="146"/>
      <c r="L190" s="26"/>
    </row>
    <row r="191" spans="1:12" s="36" customFormat="1" ht="18" customHeight="1" thickBot="1">
      <c r="A191" s="179" t="s">
        <v>209</v>
      </c>
      <c r="B191" s="180">
        <f t="shared" si="51"/>
        <v>158</v>
      </c>
      <c r="C191" s="211">
        <v>8030</v>
      </c>
      <c r="D191" s="259">
        <f t="shared" ref="D191:D198" si="52">D183/D175/3</f>
        <v>8.3521448248720986</v>
      </c>
      <c r="E191" s="260">
        <f>E183/E175/3</f>
        <v>8.1472081218274113</v>
      </c>
      <c r="F191" s="181">
        <f t="shared" si="48"/>
        <v>0.20493670304468736</v>
      </c>
      <c r="G191" s="182"/>
      <c r="H191" s="259">
        <f>H183/H175/9</f>
        <v>11.394569067296342</v>
      </c>
      <c r="I191" s="259">
        <f>I183/I175/9</f>
        <v>12.138138138138139</v>
      </c>
      <c r="J191" s="183">
        <f t="shared" si="50"/>
        <v>-0.74356907084179724</v>
      </c>
      <c r="K191" s="182"/>
      <c r="L191" s="26"/>
    </row>
    <row r="192" spans="1:12" s="36" customFormat="1" ht="18" customHeight="1">
      <c r="A192" s="165" t="s">
        <v>19</v>
      </c>
      <c r="B192" s="148">
        <f t="shared" si="51"/>
        <v>159</v>
      </c>
      <c r="C192" s="195" t="s">
        <v>210</v>
      </c>
      <c r="D192" s="261">
        <f t="shared" si="52"/>
        <v>48.966666666666669</v>
      </c>
      <c r="E192" s="262">
        <f>E184/E176/3</f>
        <v>48.966666666666669</v>
      </c>
      <c r="F192" s="213">
        <f t="shared" si="48"/>
        <v>0</v>
      </c>
      <c r="G192" s="214"/>
      <c r="H192" s="268">
        <f>H184/H176/12</f>
        <v>49.666666666666664</v>
      </c>
      <c r="I192" s="268">
        <f>I184/I176/12</f>
        <v>49.666666666666664</v>
      </c>
      <c r="J192" s="141">
        <f t="shared" si="50"/>
        <v>0</v>
      </c>
      <c r="K192" s="178"/>
      <c r="L192" s="26"/>
    </row>
    <row r="193" spans="1:12" s="36" customFormat="1" ht="18" customHeight="1">
      <c r="A193" s="22" t="s">
        <v>135</v>
      </c>
      <c r="B193" s="77">
        <f t="shared" si="51"/>
        <v>160</v>
      </c>
      <c r="C193" s="196" t="s">
        <v>211</v>
      </c>
      <c r="D193" s="263">
        <f t="shared" si="52"/>
        <v>28.183333333333337</v>
      </c>
      <c r="E193" s="257">
        <f t="shared" ref="E193:E198" si="53">E185/E177/3</f>
        <v>24.883333333333336</v>
      </c>
      <c r="F193" s="106">
        <f t="shared" si="48"/>
        <v>3.3000000000000007</v>
      </c>
      <c r="G193" s="97"/>
      <c r="H193" s="268">
        <f t="shared" ref="H193:H198" si="54">H185/H177/12</f>
        <v>28.120833333333337</v>
      </c>
      <c r="I193" s="268">
        <f t="shared" ref="I193:I198" si="55">I185/I177/12</f>
        <v>28.120833333333334</v>
      </c>
      <c r="J193" s="87">
        <f t="shared" si="50"/>
        <v>0</v>
      </c>
      <c r="K193" s="88"/>
      <c r="L193" s="26"/>
    </row>
    <row r="194" spans="1:12" s="36" customFormat="1" ht="18" customHeight="1" thickBot="1">
      <c r="A194" s="22" t="s">
        <v>79</v>
      </c>
      <c r="B194" s="77">
        <f t="shared" si="51"/>
        <v>161</v>
      </c>
      <c r="C194" s="196" t="s">
        <v>212</v>
      </c>
      <c r="D194" s="263">
        <f t="shared" si="52"/>
        <v>12.366476190476192</v>
      </c>
      <c r="E194" s="257">
        <f t="shared" si="53"/>
        <v>10.241509433962264</v>
      </c>
      <c r="F194" s="106">
        <f t="shared" si="48"/>
        <v>2.1249667565139276</v>
      </c>
      <c r="G194" s="97"/>
      <c r="H194" s="268">
        <f t="shared" si="54"/>
        <v>11.340570175438598</v>
      </c>
      <c r="I194" s="268">
        <f t="shared" si="55"/>
        <v>11.28486842105263</v>
      </c>
      <c r="J194" s="87">
        <f t="shared" si="50"/>
        <v>5.5701754385967917E-2</v>
      </c>
      <c r="K194" s="88"/>
      <c r="L194" s="29"/>
    </row>
    <row r="195" spans="1:12" s="21" customFormat="1" ht="21" customHeight="1" thickBot="1">
      <c r="A195" s="22" t="s">
        <v>80</v>
      </c>
      <c r="B195" s="77">
        <f t="shared" si="51"/>
        <v>162</v>
      </c>
      <c r="C195" s="196" t="s">
        <v>213</v>
      </c>
      <c r="D195" s="263">
        <f t="shared" si="52"/>
        <v>8.6666666666666661</v>
      </c>
      <c r="E195" s="257">
        <f t="shared" si="53"/>
        <v>9.238095238095239</v>
      </c>
      <c r="F195" s="106">
        <f t="shared" si="48"/>
        <v>-0.57142857142857295</v>
      </c>
      <c r="G195" s="97"/>
      <c r="H195" s="268">
        <f t="shared" si="54"/>
        <v>8.4101449275362317</v>
      </c>
      <c r="I195" s="268">
        <f t="shared" si="55"/>
        <v>9.1785714285714288</v>
      </c>
      <c r="J195" s="87">
        <f t="shared" si="50"/>
        <v>-0.76842650103519716</v>
      </c>
      <c r="K195" s="88"/>
      <c r="L195" s="37"/>
    </row>
    <row r="196" spans="1:12" s="36" customFormat="1" ht="18" customHeight="1">
      <c r="A196" s="22" t="s">
        <v>81</v>
      </c>
      <c r="B196" s="77">
        <f t="shared" si="51"/>
        <v>163</v>
      </c>
      <c r="C196" s="196" t="s">
        <v>214</v>
      </c>
      <c r="D196" s="263">
        <f t="shared" si="52"/>
        <v>6.8302049622437977</v>
      </c>
      <c r="E196" s="257">
        <f t="shared" si="53"/>
        <v>6.9512568306010927</v>
      </c>
      <c r="F196" s="106">
        <f t="shared" si="48"/>
        <v>-0.12105186835729498</v>
      </c>
      <c r="G196" s="97"/>
      <c r="H196" s="268">
        <f t="shared" si="54"/>
        <v>8.0693461950696683</v>
      </c>
      <c r="I196" s="268">
        <f t="shared" si="55"/>
        <v>8.0897689768976893</v>
      </c>
      <c r="J196" s="87">
        <f t="shared" si="50"/>
        <v>-2.0422781828020931E-2</v>
      </c>
      <c r="K196" s="88"/>
      <c r="L196" s="25"/>
    </row>
    <row r="197" spans="1:12" s="36" customFormat="1" ht="18" customHeight="1">
      <c r="A197" s="22" t="s">
        <v>82</v>
      </c>
      <c r="B197" s="77">
        <f t="shared" si="51"/>
        <v>164</v>
      </c>
      <c r="C197" s="196" t="s">
        <v>215</v>
      </c>
      <c r="D197" s="263">
        <f t="shared" si="52"/>
        <v>6.6726881720430109</v>
      </c>
      <c r="E197" s="257">
        <f t="shared" si="53"/>
        <v>6.8666666666666671</v>
      </c>
      <c r="F197" s="106">
        <f t="shared" si="48"/>
        <v>-0.19397849462365624</v>
      </c>
      <c r="G197" s="97"/>
      <c r="H197" s="268">
        <f t="shared" si="54"/>
        <v>7.0447058823529423</v>
      </c>
      <c r="I197" s="268">
        <f t="shared" si="55"/>
        <v>7.9707762557077624</v>
      </c>
      <c r="J197" s="87">
        <f t="shared" si="50"/>
        <v>-0.92607037335482012</v>
      </c>
      <c r="K197" s="88"/>
      <c r="L197" s="25"/>
    </row>
    <row r="198" spans="1:12" s="36" customFormat="1" ht="18" customHeight="1">
      <c r="A198" s="22" t="s">
        <v>83</v>
      </c>
      <c r="B198" s="77">
        <f t="shared" si="51"/>
        <v>165</v>
      </c>
      <c r="C198" s="196" t="s">
        <v>216</v>
      </c>
      <c r="D198" s="264">
        <f t="shared" si="52"/>
        <v>6.3022222222222224</v>
      </c>
      <c r="E198" s="257">
        <f t="shared" si="53"/>
        <v>7.1407407407407399</v>
      </c>
      <c r="F198" s="106">
        <f t="shared" si="48"/>
        <v>-0.83851851851851755</v>
      </c>
      <c r="G198" s="97"/>
      <c r="H198" s="268">
        <f t="shared" si="54"/>
        <v>6.3908119658119658</v>
      </c>
      <c r="I198" s="268">
        <f t="shared" si="55"/>
        <v>7.6568306010928966</v>
      </c>
      <c r="J198" s="87">
        <f t="shared" si="50"/>
        <v>-1.2660186352809308</v>
      </c>
      <c r="K198" s="88"/>
      <c r="L198" s="26"/>
    </row>
    <row r="199" spans="1:12" s="36" customFormat="1" ht="18" customHeight="1">
      <c r="A199" s="22" t="s">
        <v>84</v>
      </c>
      <c r="B199" s="77">
        <f t="shared" si="51"/>
        <v>166</v>
      </c>
      <c r="C199" s="196">
        <v>8040</v>
      </c>
      <c r="D199" s="215"/>
      <c r="E199" s="189"/>
      <c r="F199" s="49"/>
      <c r="G199" s="68"/>
      <c r="H199" s="73"/>
      <c r="I199" s="50"/>
      <c r="J199" s="50"/>
      <c r="K199" s="68"/>
      <c r="L199" s="26"/>
    </row>
    <row r="200" spans="1:12" s="36" customFormat="1" ht="18" customHeight="1">
      <c r="A200" s="22" t="s">
        <v>19</v>
      </c>
      <c r="B200" s="77">
        <f t="shared" si="51"/>
        <v>167</v>
      </c>
      <c r="C200" s="196" t="s">
        <v>217</v>
      </c>
      <c r="D200" s="215"/>
      <c r="E200" s="189"/>
      <c r="F200" s="49"/>
      <c r="G200" s="68"/>
      <c r="H200" s="73"/>
      <c r="I200" s="50"/>
      <c r="J200" s="50"/>
      <c r="K200" s="68"/>
      <c r="L200" s="26"/>
    </row>
    <row r="201" spans="1:12" s="36" customFormat="1" ht="18" customHeight="1">
      <c r="A201" s="22" t="s">
        <v>135</v>
      </c>
      <c r="B201" s="77">
        <f t="shared" si="51"/>
        <v>168</v>
      </c>
      <c r="C201" s="196" t="s">
        <v>218</v>
      </c>
      <c r="D201" s="215"/>
      <c r="E201" s="74"/>
      <c r="F201" s="48"/>
      <c r="G201" s="69"/>
      <c r="H201" s="74"/>
      <c r="I201" s="48"/>
      <c r="J201" s="48"/>
      <c r="K201" s="69"/>
      <c r="L201" s="26"/>
    </row>
    <row r="202" spans="1:12" s="36" customFormat="1" ht="18" customHeight="1" thickBot="1">
      <c r="A202" s="22" t="s">
        <v>79</v>
      </c>
      <c r="B202" s="77">
        <f t="shared" si="51"/>
        <v>169</v>
      </c>
      <c r="C202" s="196" t="s">
        <v>219</v>
      </c>
      <c r="D202" s="215"/>
      <c r="E202" s="189"/>
      <c r="F202" s="49"/>
      <c r="G202" s="68"/>
      <c r="H202" s="73"/>
      <c r="I202" s="50"/>
      <c r="J202" s="50"/>
      <c r="K202" s="68"/>
      <c r="L202" s="29"/>
    </row>
    <row r="203" spans="1:12" s="21" customFormat="1" ht="21" customHeight="1" thickBot="1">
      <c r="A203" s="22" t="s">
        <v>80</v>
      </c>
      <c r="B203" s="77">
        <f t="shared" si="51"/>
        <v>170</v>
      </c>
      <c r="C203" s="196" t="s">
        <v>220</v>
      </c>
      <c r="D203" s="215"/>
      <c r="E203" s="189"/>
      <c r="F203" s="49"/>
      <c r="G203" s="68"/>
      <c r="H203" s="73"/>
      <c r="I203" s="50"/>
      <c r="J203" s="50"/>
      <c r="K203" s="68"/>
      <c r="L203" s="37"/>
    </row>
    <row r="204" spans="1:12" s="36" customFormat="1" ht="18" customHeight="1">
      <c r="A204" s="22" t="s">
        <v>81</v>
      </c>
      <c r="B204" s="77">
        <f t="shared" si="51"/>
        <v>171</v>
      </c>
      <c r="C204" s="196" t="s">
        <v>221</v>
      </c>
      <c r="D204" s="215"/>
      <c r="E204" s="189"/>
      <c r="F204" s="49"/>
      <c r="G204" s="68"/>
      <c r="H204" s="73"/>
      <c r="I204" s="50"/>
      <c r="J204" s="50"/>
      <c r="K204" s="68"/>
      <c r="L204" s="25"/>
    </row>
    <row r="205" spans="1:12" s="36" customFormat="1" ht="18" customHeight="1">
      <c r="A205" s="22" t="s">
        <v>82</v>
      </c>
      <c r="B205" s="77">
        <f t="shared" si="51"/>
        <v>172</v>
      </c>
      <c r="C205" s="196" t="s">
        <v>222</v>
      </c>
      <c r="D205" s="215"/>
      <c r="E205" s="189"/>
      <c r="F205" s="49"/>
      <c r="G205" s="68"/>
      <c r="H205" s="73"/>
      <c r="I205" s="50"/>
      <c r="J205" s="50"/>
      <c r="K205" s="68"/>
      <c r="L205" s="26"/>
    </row>
    <row r="206" spans="1:12" s="36" customFormat="1" ht="18" customHeight="1" thickBot="1">
      <c r="A206" s="38" t="s">
        <v>83</v>
      </c>
      <c r="B206" s="78">
        <f t="shared" si="51"/>
        <v>173</v>
      </c>
      <c r="C206" s="212" t="s">
        <v>223</v>
      </c>
      <c r="D206" s="216"/>
      <c r="E206" s="190"/>
      <c r="F206" s="70"/>
      <c r="G206" s="72"/>
      <c r="H206" s="75"/>
      <c r="I206" s="71"/>
      <c r="J206" s="71"/>
      <c r="K206" s="72"/>
      <c r="L206" s="26"/>
    </row>
    <row r="207" spans="1:12">
      <c r="A207" s="44"/>
      <c r="B207" s="45"/>
      <c r="C207" s="45"/>
    </row>
    <row r="208" spans="1:12" s="21" customFormat="1" ht="38.25" customHeight="1">
      <c r="A208" s="39" t="s">
        <v>236</v>
      </c>
      <c r="B208" s="40"/>
      <c r="C208" s="40"/>
      <c r="D208" s="41"/>
      <c r="E208" s="293"/>
      <c r="F208" s="293"/>
      <c r="G208" s="293"/>
      <c r="H208" s="42"/>
      <c r="I208" s="294" t="s">
        <v>244</v>
      </c>
      <c r="J208" s="294"/>
      <c r="K208" s="294"/>
      <c r="L208" s="43"/>
    </row>
    <row r="209" spans="1:3">
      <c r="A209" s="44"/>
      <c r="B209" s="45"/>
      <c r="C209" s="45"/>
    </row>
    <row r="210" spans="1:3">
      <c r="A210" s="44"/>
      <c r="B210" s="45"/>
      <c r="C210" s="45"/>
    </row>
    <row r="211" spans="1:3">
      <c r="A211" s="44"/>
      <c r="B211" s="45"/>
      <c r="C211" s="45"/>
    </row>
    <row r="212" spans="1:3">
      <c r="A212" s="44"/>
      <c r="B212" s="45"/>
      <c r="C212" s="45"/>
    </row>
    <row r="213" spans="1:3">
      <c r="A213" s="44"/>
      <c r="B213" s="45"/>
      <c r="C213" s="45"/>
    </row>
    <row r="214" spans="1:3">
      <c r="A214" s="44"/>
      <c r="B214" s="45"/>
      <c r="C214" s="45"/>
    </row>
    <row r="215" spans="1:3">
      <c r="A215" s="44"/>
      <c r="B215" s="45"/>
      <c r="C215" s="45"/>
    </row>
    <row r="216" spans="1:3">
      <c r="A216" s="44"/>
      <c r="B216" s="45"/>
      <c r="C216" s="45"/>
    </row>
    <row r="217" spans="1:3">
      <c r="A217" s="44"/>
      <c r="B217" s="45"/>
      <c r="C217" s="45"/>
    </row>
    <row r="218" spans="1:3">
      <c r="A218" s="44"/>
      <c r="B218" s="45"/>
      <c r="C218" s="45"/>
    </row>
    <row r="219" spans="1:3">
      <c r="A219" s="44"/>
      <c r="B219" s="45"/>
      <c r="C219" s="45"/>
    </row>
    <row r="220" spans="1:3">
      <c r="A220" s="44"/>
      <c r="B220" s="45"/>
      <c r="C220" s="45"/>
    </row>
    <row r="221" spans="1:3">
      <c r="A221" s="44"/>
      <c r="B221" s="45"/>
      <c r="C221" s="45"/>
    </row>
    <row r="222" spans="1:3">
      <c r="A222" s="44"/>
      <c r="B222" s="45"/>
      <c r="C222" s="45"/>
    </row>
    <row r="223" spans="1:3">
      <c r="A223" s="44"/>
      <c r="B223" s="45"/>
      <c r="C223" s="45"/>
    </row>
    <row r="224" spans="1:3">
      <c r="A224" s="44"/>
      <c r="B224" s="45"/>
      <c r="C224" s="45"/>
    </row>
    <row r="225" spans="1:3">
      <c r="A225" s="44"/>
      <c r="B225" s="45"/>
      <c r="C225" s="45"/>
    </row>
    <row r="226" spans="1:3">
      <c r="A226" s="44"/>
      <c r="B226" s="45"/>
      <c r="C226" s="45"/>
    </row>
    <row r="227" spans="1:3">
      <c r="A227" s="44"/>
      <c r="B227" s="45"/>
      <c r="C227" s="45"/>
    </row>
    <row r="228" spans="1:3">
      <c r="A228" s="44"/>
      <c r="B228" s="45"/>
      <c r="C228" s="45"/>
    </row>
    <row r="229" spans="1:3">
      <c r="A229" s="44"/>
      <c r="B229" s="45"/>
      <c r="C229" s="45"/>
    </row>
    <row r="230" spans="1:3">
      <c r="A230" s="44"/>
      <c r="B230" s="45"/>
      <c r="C230" s="45"/>
    </row>
    <row r="231" spans="1:3">
      <c r="A231" s="44"/>
      <c r="B231" s="45"/>
      <c r="C231" s="45"/>
    </row>
    <row r="232" spans="1:3">
      <c r="A232" s="44"/>
      <c r="B232" s="45"/>
      <c r="C232" s="45"/>
    </row>
    <row r="233" spans="1:3">
      <c r="A233" s="44"/>
      <c r="B233" s="45"/>
      <c r="C233" s="45"/>
    </row>
    <row r="234" spans="1:3">
      <c r="A234" s="44"/>
      <c r="B234" s="45"/>
      <c r="C234" s="45"/>
    </row>
    <row r="235" spans="1:3">
      <c r="A235" s="44"/>
      <c r="B235" s="45"/>
      <c r="C235" s="45"/>
    </row>
    <row r="236" spans="1:3">
      <c r="A236" s="44"/>
      <c r="B236" s="45"/>
      <c r="C236" s="45"/>
    </row>
    <row r="237" spans="1:3">
      <c r="A237" s="44"/>
      <c r="B237" s="45"/>
      <c r="C237" s="45"/>
    </row>
    <row r="238" spans="1:3">
      <c r="A238" s="44"/>
      <c r="B238" s="45"/>
      <c r="C238" s="45"/>
    </row>
    <row r="239" spans="1:3">
      <c r="A239" s="44"/>
      <c r="B239" s="45"/>
      <c r="C239" s="45"/>
    </row>
    <row r="240" spans="1:3">
      <c r="A240" s="44"/>
      <c r="B240" s="45"/>
      <c r="C240" s="45"/>
    </row>
    <row r="241" spans="1:3">
      <c r="A241" s="44"/>
      <c r="B241" s="45"/>
      <c r="C241" s="45"/>
    </row>
    <row r="242" spans="1:3">
      <c r="A242" s="9"/>
      <c r="B242" s="45"/>
      <c r="C242" s="45"/>
    </row>
    <row r="243" spans="1:3">
      <c r="A243" s="9"/>
      <c r="B243" s="45"/>
      <c r="C243" s="45"/>
    </row>
    <row r="244" spans="1:3">
      <c r="A244" s="9"/>
      <c r="B244" s="45"/>
      <c r="C244" s="45"/>
    </row>
    <row r="245" spans="1:3">
      <c r="A245" s="9"/>
      <c r="B245" s="45"/>
      <c r="C245" s="45"/>
    </row>
    <row r="246" spans="1:3">
      <c r="A246" s="9"/>
      <c r="B246" s="45"/>
      <c r="C246" s="45"/>
    </row>
    <row r="247" spans="1:3">
      <c r="A247" s="9"/>
      <c r="B247" s="45"/>
      <c r="C247" s="45"/>
    </row>
    <row r="248" spans="1:3">
      <c r="A248" s="9"/>
      <c r="B248" s="45"/>
      <c r="C248" s="45"/>
    </row>
    <row r="249" spans="1:3">
      <c r="A249" s="9"/>
      <c r="B249" s="45"/>
      <c r="C249" s="45"/>
    </row>
    <row r="250" spans="1:3">
      <c r="A250" s="9"/>
      <c r="B250" s="45"/>
      <c r="C250" s="45"/>
    </row>
    <row r="251" spans="1:3">
      <c r="A251" s="9"/>
      <c r="B251" s="45"/>
      <c r="C251" s="45"/>
    </row>
    <row r="252" spans="1:3">
      <c r="A252" s="9"/>
      <c r="B252" s="45"/>
      <c r="C252" s="45"/>
    </row>
    <row r="253" spans="1:3">
      <c r="A253" s="9"/>
      <c r="B253" s="45"/>
      <c r="C253" s="45"/>
    </row>
    <row r="254" spans="1:3">
      <c r="A254" s="9"/>
      <c r="B254" s="45"/>
      <c r="C254" s="45"/>
    </row>
    <row r="255" spans="1:3">
      <c r="A255" s="9"/>
      <c r="B255" s="45"/>
      <c r="C255" s="45"/>
    </row>
    <row r="256" spans="1:3">
      <c r="A256" s="9"/>
      <c r="B256" s="45"/>
      <c r="C256" s="45"/>
    </row>
    <row r="257" spans="1:3">
      <c r="A257" s="9"/>
      <c r="B257" s="45"/>
      <c r="C257" s="45"/>
    </row>
    <row r="258" spans="1:3">
      <c r="A258" s="9"/>
      <c r="B258" s="45"/>
      <c r="C258" s="45"/>
    </row>
    <row r="259" spans="1:3">
      <c r="A259" s="9"/>
      <c r="B259" s="45"/>
      <c r="C259" s="45"/>
    </row>
    <row r="260" spans="1:3">
      <c r="A260" s="9"/>
      <c r="B260" s="45"/>
      <c r="C260" s="45"/>
    </row>
    <row r="261" spans="1:3">
      <c r="A261" s="9"/>
      <c r="B261" s="45"/>
      <c r="C261" s="45"/>
    </row>
    <row r="262" spans="1:3">
      <c r="A262" s="9"/>
      <c r="B262" s="45"/>
      <c r="C262" s="45"/>
    </row>
    <row r="263" spans="1:3">
      <c r="A263" s="9"/>
      <c r="B263" s="45"/>
      <c r="C263" s="45"/>
    </row>
    <row r="264" spans="1:3">
      <c r="A264" s="9"/>
      <c r="B264" s="45"/>
      <c r="C264" s="45"/>
    </row>
    <row r="265" spans="1:3">
      <c r="A265" s="9"/>
      <c r="B265" s="45"/>
      <c r="C265" s="45"/>
    </row>
    <row r="266" spans="1:3">
      <c r="A266" s="9"/>
      <c r="B266" s="45"/>
      <c r="C266" s="45"/>
    </row>
    <row r="267" spans="1:3">
      <c r="A267" s="9"/>
      <c r="B267" s="45"/>
      <c r="C267" s="45"/>
    </row>
    <row r="268" spans="1:3">
      <c r="A268" s="9"/>
    </row>
    <row r="269" spans="1:3">
      <c r="A269" s="9"/>
    </row>
    <row r="270" spans="1:3">
      <c r="A270" s="9"/>
    </row>
    <row r="271" spans="1:3">
      <c r="A271" s="9"/>
    </row>
    <row r="272" spans="1:3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9"/>
    </row>
    <row r="277" spans="1:1">
      <c r="A277" s="9"/>
    </row>
    <row r="278" spans="1:1">
      <c r="A278" s="9"/>
    </row>
    <row r="279" spans="1:1">
      <c r="A279" s="9"/>
    </row>
    <row r="280" spans="1:1">
      <c r="A280" s="9"/>
    </row>
    <row r="281" spans="1:1">
      <c r="A281" s="9"/>
    </row>
    <row r="282" spans="1:1">
      <c r="A282" s="9"/>
    </row>
    <row r="283" spans="1:1">
      <c r="A283" s="9"/>
    </row>
    <row r="284" spans="1:1">
      <c r="A284" s="9"/>
    </row>
    <row r="285" spans="1:1">
      <c r="A285" s="9"/>
    </row>
    <row r="286" spans="1:1">
      <c r="A286" s="9"/>
    </row>
    <row r="287" spans="1:1">
      <c r="A287" s="9"/>
    </row>
    <row r="288" spans="1:1">
      <c r="A288" s="9"/>
    </row>
    <row r="289" spans="1:1">
      <c r="A289" s="9"/>
    </row>
    <row r="290" spans="1:1">
      <c r="A290" s="9"/>
    </row>
    <row r="291" spans="1:1">
      <c r="A291" s="9"/>
    </row>
    <row r="292" spans="1:1">
      <c r="A292" s="9"/>
    </row>
    <row r="293" spans="1:1">
      <c r="A293" s="9"/>
    </row>
    <row r="294" spans="1:1">
      <c r="A294" s="9"/>
    </row>
    <row r="295" spans="1:1">
      <c r="A295" s="9"/>
    </row>
    <row r="296" spans="1:1">
      <c r="A296" s="9"/>
    </row>
    <row r="297" spans="1:1">
      <c r="A297" s="9"/>
    </row>
    <row r="298" spans="1:1">
      <c r="A298" s="9"/>
    </row>
    <row r="299" spans="1:1">
      <c r="A299" s="9"/>
    </row>
    <row r="300" spans="1:1">
      <c r="A300" s="9"/>
    </row>
    <row r="301" spans="1:1">
      <c r="A301" s="9"/>
    </row>
    <row r="302" spans="1:1">
      <c r="A302" s="9"/>
    </row>
    <row r="303" spans="1:1">
      <c r="A303" s="9"/>
    </row>
    <row r="304" spans="1:1">
      <c r="A304" s="9"/>
    </row>
    <row r="305" spans="1:1">
      <c r="A305" s="9"/>
    </row>
    <row r="306" spans="1:1">
      <c r="A306" s="9"/>
    </row>
    <row r="307" spans="1:1">
      <c r="A307" s="9"/>
    </row>
    <row r="308" spans="1:1">
      <c r="A308" s="9"/>
    </row>
    <row r="309" spans="1:1">
      <c r="A309" s="9"/>
    </row>
    <row r="310" spans="1:1">
      <c r="A310" s="9"/>
    </row>
    <row r="311" spans="1:1">
      <c r="A311" s="9"/>
    </row>
    <row r="312" spans="1:1">
      <c r="A312" s="9"/>
    </row>
    <row r="313" spans="1:1">
      <c r="A313" s="9"/>
    </row>
    <row r="314" spans="1:1">
      <c r="A314" s="9"/>
    </row>
    <row r="315" spans="1:1">
      <c r="A315" s="9"/>
    </row>
    <row r="316" spans="1:1">
      <c r="A316" s="9"/>
    </row>
    <row r="317" spans="1:1">
      <c r="A317" s="9"/>
    </row>
    <row r="318" spans="1:1">
      <c r="A318" s="9"/>
    </row>
    <row r="319" spans="1:1">
      <c r="A319" s="9"/>
    </row>
    <row r="320" spans="1:1">
      <c r="A320" s="9"/>
    </row>
    <row r="321" spans="1:1">
      <c r="A321" s="9"/>
    </row>
    <row r="322" spans="1:1">
      <c r="A322" s="9"/>
    </row>
    <row r="323" spans="1:1">
      <c r="A323" s="9"/>
    </row>
    <row r="324" spans="1:1">
      <c r="A324" s="9"/>
    </row>
    <row r="325" spans="1:1">
      <c r="A325" s="9"/>
    </row>
    <row r="326" spans="1:1">
      <c r="A326" s="9"/>
    </row>
    <row r="327" spans="1:1">
      <c r="A327" s="9"/>
    </row>
    <row r="328" spans="1:1">
      <c r="A328" s="9"/>
    </row>
    <row r="329" spans="1:1">
      <c r="A329" s="9"/>
    </row>
    <row r="330" spans="1:1">
      <c r="A330" s="9"/>
    </row>
    <row r="331" spans="1:1">
      <c r="A331" s="9"/>
    </row>
    <row r="332" spans="1:1">
      <c r="A332" s="9"/>
    </row>
    <row r="333" spans="1:1">
      <c r="A333" s="9"/>
    </row>
    <row r="334" spans="1:1">
      <c r="A334" s="9"/>
    </row>
    <row r="335" spans="1:1">
      <c r="A335" s="9"/>
    </row>
    <row r="336" spans="1:1">
      <c r="A336" s="9"/>
    </row>
    <row r="337" spans="1:1">
      <c r="A337" s="9"/>
    </row>
    <row r="338" spans="1:1">
      <c r="A338" s="9"/>
    </row>
    <row r="339" spans="1:1">
      <c r="A339" s="9"/>
    </row>
    <row r="340" spans="1:1">
      <c r="A340" s="9"/>
    </row>
    <row r="341" spans="1:1">
      <c r="A341" s="9"/>
    </row>
    <row r="342" spans="1:1">
      <c r="A342" s="9"/>
    </row>
    <row r="343" spans="1:1">
      <c r="A343" s="9"/>
    </row>
    <row r="344" spans="1:1">
      <c r="A344" s="9"/>
    </row>
    <row r="345" spans="1:1">
      <c r="A345" s="9"/>
    </row>
    <row r="346" spans="1:1">
      <c r="A346" s="9"/>
    </row>
    <row r="347" spans="1:1">
      <c r="A347" s="9"/>
    </row>
    <row r="348" spans="1:1">
      <c r="A348" s="9"/>
    </row>
  </sheetData>
  <mergeCells count="40">
    <mergeCell ref="B23:H23"/>
    <mergeCell ref="B24:H24"/>
    <mergeCell ref="B25:H25"/>
    <mergeCell ref="B26:H26"/>
    <mergeCell ref="B27:H27"/>
    <mergeCell ref="I12:J12"/>
    <mergeCell ref="I19:J19"/>
    <mergeCell ref="I20:J20"/>
    <mergeCell ref="I14:J14"/>
    <mergeCell ref="B14:F14"/>
    <mergeCell ref="I15:K15"/>
    <mergeCell ref="I16:J16"/>
    <mergeCell ref="B15:H15"/>
    <mergeCell ref="B16:H16"/>
    <mergeCell ref="B17:H17"/>
    <mergeCell ref="B18:H18"/>
    <mergeCell ref="B19:H19"/>
    <mergeCell ref="B20:H20"/>
    <mergeCell ref="G1:K1"/>
    <mergeCell ref="I8:J8"/>
    <mergeCell ref="I11:J11"/>
    <mergeCell ref="I9:J9"/>
    <mergeCell ref="I10:J10"/>
    <mergeCell ref="J5:K5"/>
    <mergeCell ref="E208:G208"/>
    <mergeCell ref="I208:K208"/>
    <mergeCell ref="I17:J17"/>
    <mergeCell ref="I18:J18"/>
    <mergeCell ref="A31:A32"/>
    <mergeCell ref="B31:B32"/>
    <mergeCell ref="D31:G31"/>
    <mergeCell ref="H31:K31"/>
    <mergeCell ref="I21:J21"/>
    <mergeCell ref="I24:J24"/>
    <mergeCell ref="I25:J25"/>
    <mergeCell ref="A29:L29"/>
    <mergeCell ref="L31:L32"/>
    <mergeCell ref="B22:H22"/>
    <mergeCell ref="C31:C32"/>
    <mergeCell ref="B21:H21"/>
  </mergeCells>
  <phoneticPr fontId="3" type="noConversion"/>
  <pageMargins left="0.78740157480314965" right="0.59055118110236227" top="0.59055118110236227" bottom="0.59055118110236227" header="0.39370078740157483" footer="0.31496062992125984"/>
  <pageSetup paperSize="9" scale="51" fitToHeight="0" orientation="landscape" verticalDpi="300" r:id="rId1"/>
  <headerFooter alignWithMargins="0"/>
  <ignoredErrors>
    <ignoredError sqref="J36 H42 H44" formula="1"/>
    <ignoredError sqref="I11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 Фін план- звіт</vt:lpstr>
      <vt:lpstr>'форма 2. Фін план- звіт'!Заголовки_для_печати</vt:lpstr>
      <vt:lpstr>'форма 2. Фін план- звіт'!Область_печати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2022-02-11T11:20:47Z</cp:lastPrinted>
  <dcterms:created xsi:type="dcterms:W3CDTF">2003-03-13T16:00:22Z</dcterms:created>
  <dcterms:modified xsi:type="dcterms:W3CDTF">2022-02-11T12:36:19Z</dcterms:modified>
</cp:coreProperties>
</file>