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8800" windowHeight="1153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звіт'!$A$1:$L$209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E48" i="20" l="1"/>
  <c r="E47" i="20"/>
  <c r="I48" i="20"/>
  <c r="I47" i="20"/>
  <c r="I131" i="20" l="1"/>
  <c r="I183" i="20" l="1"/>
  <c r="I143" i="20" l="1"/>
  <c r="I140" i="20" s="1"/>
  <c r="H143" i="20"/>
  <c r="H140" i="20" s="1"/>
  <c r="H43" i="20"/>
  <c r="I96" i="20"/>
  <c r="I170" i="20"/>
  <c r="H170" i="20" s="1"/>
  <c r="I169" i="20"/>
  <c r="I171" i="20" s="1"/>
  <c r="H169" i="20"/>
  <c r="H171" i="20" s="1"/>
  <c r="I119" i="20" l="1"/>
  <c r="F73" i="20" l="1"/>
  <c r="F74" i="20"/>
  <c r="G74" i="20" s="1"/>
  <c r="F75" i="20"/>
  <c r="G75" i="20" s="1"/>
  <c r="D54" i="20"/>
  <c r="D36" i="20" s="1"/>
  <c r="D43" i="20" l="1"/>
  <c r="E43" i="20"/>
  <c r="I43" i="20"/>
  <c r="J94" i="20" l="1"/>
  <c r="K94" i="20" s="1"/>
  <c r="J93" i="20"/>
  <c r="J92" i="20"/>
  <c r="J91" i="20"/>
  <c r="J90" i="20"/>
  <c r="K90" i="20" s="1"/>
  <c r="J89" i="20"/>
  <c r="J88" i="20"/>
  <c r="J87" i="20"/>
  <c r="J86" i="20"/>
  <c r="K86" i="20" s="1"/>
  <c r="J85" i="20"/>
  <c r="K85" i="20" s="1"/>
  <c r="J84" i="20"/>
  <c r="J83" i="20"/>
  <c r="K83" i="20" s="1"/>
  <c r="F94" i="20"/>
  <c r="G94" i="20" s="1"/>
  <c r="F93" i="20"/>
  <c r="G93" i="20" s="1"/>
  <c r="F92" i="20"/>
  <c r="F91" i="20"/>
  <c r="F90" i="20"/>
  <c r="G90" i="20" s="1"/>
  <c r="F89" i="20"/>
  <c r="F88" i="20"/>
  <c r="F87" i="20"/>
  <c r="F86" i="20"/>
  <c r="G86" i="20" s="1"/>
  <c r="F85" i="20"/>
  <c r="G85" i="20" s="1"/>
  <c r="F84" i="20"/>
  <c r="G84" i="20" s="1"/>
  <c r="F83" i="20"/>
  <c r="G83" i="20" s="1"/>
  <c r="F81" i="20"/>
  <c r="G81" i="20" s="1"/>
  <c r="F79" i="20"/>
  <c r="F78" i="20"/>
  <c r="G78" i="20" s="1"/>
  <c r="F77" i="20"/>
  <c r="G77" i="20" s="1"/>
  <c r="F76" i="20"/>
  <c r="F71" i="20"/>
  <c r="E80" i="20"/>
  <c r="E69" i="20" s="1"/>
  <c r="I80" i="20"/>
  <c r="I69" i="20" s="1"/>
  <c r="F80" i="20" l="1"/>
  <c r="J48" i="20"/>
  <c r="K48" i="20" s="1"/>
  <c r="H69" i="20"/>
  <c r="D69" i="20"/>
  <c r="H194" i="20" l="1"/>
  <c r="H192" i="20"/>
  <c r="H175" i="20"/>
  <c r="D183" i="20"/>
  <c r="D191" i="20" s="1"/>
  <c r="D175" i="20"/>
  <c r="D38" i="20"/>
  <c r="J131" i="20" l="1"/>
  <c r="K131" i="20" s="1"/>
  <c r="I125" i="20" l="1"/>
  <c r="I40" i="20" s="1"/>
  <c r="H125" i="20"/>
  <c r="I54" i="20"/>
  <c r="H96" i="20"/>
  <c r="H108" i="20"/>
  <c r="H41" i="20" s="1"/>
  <c r="H119" i="20"/>
  <c r="H39" i="20" s="1"/>
  <c r="E96" i="20"/>
  <c r="E108" i="20"/>
  <c r="H38" i="20" l="1"/>
  <c r="E41" i="20"/>
  <c r="H107" i="20"/>
  <c r="J194" i="20"/>
  <c r="J192" i="20"/>
  <c r="J186" i="20"/>
  <c r="J184" i="20"/>
  <c r="J182" i="20"/>
  <c r="J181" i="20"/>
  <c r="J180" i="20"/>
  <c r="J179" i="20"/>
  <c r="J178" i="20"/>
  <c r="J177" i="20"/>
  <c r="J176" i="20"/>
  <c r="E183" i="20"/>
  <c r="J127" i="20"/>
  <c r="K127" i="20" s="1"/>
  <c r="J106" i="20"/>
  <c r="K106" i="20" s="1"/>
  <c r="J95" i="20"/>
  <c r="K95" i="20" s="1"/>
  <c r="J147" i="20"/>
  <c r="F147" i="20"/>
  <c r="J126" i="20"/>
  <c r="K126" i="20" s="1"/>
  <c r="J125" i="20"/>
  <c r="K125" i="20" s="1"/>
  <c r="J124" i="20"/>
  <c r="K124" i="20" s="1"/>
  <c r="J123" i="20"/>
  <c r="J122" i="20"/>
  <c r="K122" i="20" s="1"/>
  <c r="J121" i="20"/>
  <c r="K121" i="20" s="1"/>
  <c r="J120" i="20"/>
  <c r="K120" i="20" s="1"/>
  <c r="J114" i="20"/>
  <c r="K114" i="20" s="1"/>
  <c r="J113" i="20"/>
  <c r="J112" i="20"/>
  <c r="K112" i="20" s="1"/>
  <c r="J111" i="20"/>
  <c r="K111" i="20" s="1"/>
  <c r="J110" i="20"/>
  <c r="K110" i="20" s="1"/>
  <c r="J98" i="20"/>
  <c r="K98" i="20" s="1"/>
  <c r="J99" i="20"/>
  <c r="K99" i="20" s="1"/>
  <c r="J100" i="20"/>
  <c r="K100" i="20" s="1"/>
  <c r="J101" i="20"/>
  <c r="K101" i="20" s="1"/>
  <c r="J102" i="20"/>
  <c r="K102" i="20" s="1"/>
  <c r="J103" i="20"/>
  <c r="J97" i="20"/>
  <c r="K97" i="20" s="1"/>
  <c r="J71" i="20"/>
  <c r="K71" i="20" s="1"/>
  <c r="J72" i="20"/>
  <c r="K72" i="20" s="1"/>
  <c r="J73" i="20"/>
  <c r="J74" i="20"/>
  <c r="K74" i="20" s="1"/>
  <c r="J75" i="20"/>
  <c r="K75" i="20" s="1"/>
  <c r="J76" i="20"/>
  <c r="K76" i="20" s="1"/>
  <c r="J77" i="20"/>
  <c r="K77" i="20" s="1"/>
  <c r="J78" i="20"/>
  <c r="K78" i="20" s="1"/>
  <c r="J79" i="20"/>
  <c r="K79" i="20" s="1"/>
  <c r="J80" i="20"/>
  <c r="K80" i="20" s="1"/>
  <c r="J81" i="20"/>
  <c r="K81" i="20" s="1"/>
  <c r="J70" i="20"/>
  <c r="K70" i="20" s="1"/>
  <c r="J47" i="20"/>
  <c r="K47" i="20" s="1"/>
  <c r="J42" i="20"/>
  <c r="F195" i="20"/>
  <c r="F194" i="20"/>
  <c r="F193" i="20"/>
  <c r="F192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E125" i="20"/>
  <c r="E40" i="20" s="1"/>
  <c r="F40" i="20" s="1"/>
  <c r="G40" i="20" s="1"/>
  <c r="E119" i="20"/>
  <c r="E39" i="20" s="1"/>
  <c r="F39" i="20" s="1"/>
  <c r="G39" i="20" s="1"/>
  <c r="D119" i="20"/>
  <c r="D96" i="20"/>
  <c r="F96" i="20" s="1"/>
  <c r="E54" i="20"/>
  <c r="E36" i="20" s="1"/>
  <c r="F42" i="20"/>
  <c r="F44" i="20"/>
  <c r="F45" i="20"/>
  <c r="F46" i="20"/>
  <c r="F47" i="20"/>
  <c r="G47" i="20" s="1"/>
  <c r="F48" i="20"/>
  <c r="F41" i="20"/>
  <c r="F43" i="20"/>
  <c r="G43" i="20" s="1"/>
  <c r="E175" i="20"/>
  <c r="F175" i="20" s="1"/>
  <c r="I175" i="20"/>
  <c r="I191" i="20" s="1"/>
  <c r="K147" i="20" l="1"/>
  <c r="K143" i="20" s="1"/>
  <c r="K140" i="20" s="1"/>
  <c r="J143" i="20"/>
  <c r="J140" i="20" s="1"/>
  <c r="J175" i="20"/>
  <c r="E107" i="20"/>
  <c r="E38" i="20"/>
  <c r="E53" i="20"/>
  <c r="E133" i="20" s="1"/>
  <c r="I36" i="20"/>
  <c r="H54" i="20"/>
  <c r="H36" i="20" s="1"/>
  <c r="H35" i="20" s="1"/>
  <c r="H132" i="20" s="1"/>
  <c r="H53" i="20" l="1"/>
  <c r="H133" i="20" s="1"/>
  <c r="J43" i="20"/>
  <c r="K43" i="20" s="1"/>
  <c r="F115" i="20"/>
  <c r="F116" i="20"/>
  <c r="F117" i="20"/>
  <c r="F118" i="20"/>
  <c r="F120" i="20"/>
  <c r="G120" i="20" s="1"/>
  <c r="F121" i="20"/>
  <c r="G121" i="20" s="1"/>
  <c r="F122" i="20"/>
  <c r="F123" i="20"/>
  <c r="F124" i="20"/>
  <c r="G124" i="20" s="1"/>
  <c r="F126" i="20"/>
  <c r="G126" i="20" s="1"/>
  <c r="F127" i="20"/>
  <c r="F128" i="20"/>
  <c r="F103" i="20"/>
  <c r="F104" i="20"/>
  <c r="F105" i="20"/>
  <c r="F106" i="20"/>
  <c r="G106" i="20" s="1"/>
  <c r="F109" i="20"/>
  <c r="F110" i="20"/>
  <c r="F111" i="20"/>
  <c r="F112" i="20"/>
  <c r="F113" i="20"/>
  <c r="F114" i="20"/>
  <c r="F97" i="20"/>
  <c r="F98" i="20"/>
  <c r="F99" i="20"/>
  <c r="G99" i="20" s="1"/>
  <c r="F100" i="20"/>
  <c r="G100" i="20" s="1"/>
  <c r="F101" i="20"/>
  <c r="F102" i="20"/>
  <c r="G102" i="20" s="1"/>
  <c r="F70" i="20"/>
  <c r="G70" i="20" s="1"/>
  <c r="G71" i="20"/>
  <c r="F72" i="20"/>
  <c r="G72" i="20" s="1"/>
  <c r="G76" i="20"/>
  <c r="G79" i="20"/>
  <c r="G80" i="20"/>
  <c r="E196" i="20" l="1"/>
  <c r="F196" i="20" s="1"/>
  <c r="E197" i="20"/>
  <c r="F197" i="20" s="1"/>
  <c r="E198" i="20"/>
  <c r="F198" i="20" s="1"/>
  <c r="E191" i="20" l="1"/>
  <c r="F191" i="20" s="1"/>
  <c r="J56" i="20"/>
  <c r="K56" i="20" s="1"/>
  <c r="J57" i="20"/>
  <c r="K57" i="20" s="1"/>
  <c r="J58" i="20"/>
  <c r="K58" i="20" s="1"/>
  <c r="J59" i="20"/>
  <c r="K59" i="20" s="1"/>
  <c r="J60" i="20"/>
  <c r="K60" i="20" s="1"/>
  <c r="J54" i="20"/>
  <c r="K54" i="20" s="1"/>
  <c r="J55" i="20"/>
  <c r="K55" i="20" s="1"/>
  <c r="J36" i="20"/>
  <c r="K36" i="20" s="1"/>
  <c r="J40" i="20" l="1"/>
  <c r="K40" i="20" s="1"/>
  <c r="J119" i="20"/>
  <c r="K119" i="20" s="1"/>
  <c r="I109" i="20"/>
  <c r="J109" i="20" s="1"/>
  <c r="K109" i="20" s="1"/>
  <c r="F55" i="20"/>
  <c r="G55" i="20" s="1"/>
  <c r="F56" i="20"/>
  <c r="G56" i="20" s="1"/>
  <c r="F95" i="20"/>
  <c r="G95" i="20" s="1"/>
  <c r="F131" i="20"/>
  <c r="G131" i="20" s="1"/>
  <c r="F135" i="20"/>
  <c r="F136" i="20"/>
  <c r="F137" i="20"/>
  <c r="F138" i="20"/>
  <c r="F139" i="20"/>
  <c r="F140" i="20"/>
  <c r="F141" i="20"/>
  <c r="F142" i="20"/>
  <c r="F144" i="20"/>
  <c r="F145" i="20"/>
  <c r="F146" i="20"/>
  <c r="F148" i="20"/>
  <c r="F149" i="20"/>
  <c r="F150" i="20"/>
  <c r="F151" i="20"/>
  <c r="F152" i="20"/>
  <c r="F153" i="20"/>
  <c r="F154" i="20"/>
  <c r="F155" i="20"/>
  <c r="F156" i="20"/>
  <c r="F157" i="20"/>
  <c r="F158" i="20"/>
  <c r="F159" i="20"/>
  <c r="F160" i="20"/>
  <c r="F161" i="20"/>
  <c r="F162" i="20"/>
  <c r="F163" i="20"/>
  <c r="F164" i="20"/>
  <c r="F165" i="20"/>
  <c r="F166" i="20"/>
  <c r="F167" i="20"/>
  <c r="F168" i="20"/>
  <c r="F169" i="20"/>
  <c r="F170" i="20"/>
  <c r="F171" i="20"/>
  <c r="J96" i="20"/>
  <c r="K96" i="20" s="1"/>
  <c r="I108" i="20" l="1"/>
  <c r="I107" i="20" s="1"/>
  <c r="I53" i="20" s="1"/>
  <c r="I133" i="20" s="1"/>
  <c r="F38" i="20"/>
  <c r="G38" i="20" s="1"/>
  <c r="I39" i="20"/>
  <c r="J39" i="20" s="1"/>
  <c r="K39" i="20" s="1"/>
  <c r="J108" i="20"/>
  <c r="K108" i="20" s="1"/>
  <c r="J107" i="20"/>
  <c r="K107" i="20" s="1"/>
  <c r="I41" i="20"/>
  <c r="F37" i="20"/>
  <c r="G37" i="20" s="1"/>
  <c r="D143" i="20"/>
  <c r="F143" i="20" s="1"/>
  <c r="D125" i="20"/>
  <c r="D108" i="20"/>
  <c r="J41" i="20" l="1"/>
  <c r="K41" i="20" s="1"/>
  <c r="I38" i="20"/>
  <c r="D107" i="20"/>
  <c r="D53" i="20" s="1"/>
  <c r="D133" i="20" s="1"/>
  <c r="E35" i="20"/>
  <c r="J69" i="20"/>
  <c r="K69" i="20" s="1"/>
  <c r="F125" i="20"/>
  <c r="G125" i="20" s="1"/>
  <c r="F119" i="20"/>
  <c r="G119" i="20" s="1"/>
  <c r="F108" i="20"/>
  <c r="G96" i="20"/>
  <c r="F69" i="20"/>
  <c r="G69" i="20" s="1"/>
  <c r="F54" i="20"/>
  <c r="G54" i="20" s="1"/>
  <c r="H134" i="20"/>
  <c r="I35" i="20" l="1"/>
  <c r="I132" i="20" s="1"/>
  <c r="J38" i="20"/>
  <c r="K38" i="20" s="1"/>
  <c r="F36" i="20"/>
  <c r="G36" i="20" s="1"/>
  <c r="D35" i="20"/>
  <c r="F35" i="20" s="1"/>
  <c r="E132" i="20"/>
  <c r="E134" i="20" s="1"/>
  <c r="J53" i="20"/>
  <c r="K53" i="20" s="1"/>
  <c r="J133" i="20"/>
  <c r="K133" i="20" s="1"/>
  <c r="J37" i="20"/>
  <c r="K37" i="20" s="1"/>
  <c r="F107" i="20"/>
  <c r="G107" i="20" s="1"/>
  <c r="F133" i="20"/>
  <c r="G133" i="20" s="1"/>
  <c r="F53" i="20"/>
  <c r="J132" i="20" l="1"/>
  <c r="K132" i="20" s="1"/>
  <c r="J35" i="20"/>
  <c r="K35" i="20" s="1"/>
  <c r="G53" i="20"/>
  <c r="I134" i="20"/>
  <c r="D132" i="20"/>
  <c r="F132" i="20" s="1"/>
  <c r="G132" i="20" s="1"/>
  <c r="B97" i="20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132" i="20" l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129" i="20"/>
  <c r="B130" i="20" s="1"/>
  <c r="G35" i="20"/>
  <c r="D134" i="20"/>
  <c r="L138" i="20"/>
  <c r="K138" i="20"/>
  <c r="J138" i="20"/>
  <c r="I138" i="20"/>
  <c r="H193" i="20"/>
  <c r="J193" i="20" s="1"/>
  <c r="H198" i="20"/>
  <c r="J198" i="20" s="1"/>
  <c r="H195" i="20"/>
  <c r="J195" i="20" s="1"/>
  <c r="H197" i="20"/>
  <c r="J197" i="20" s="1"/>
  <c r="H196" i="20"/>
  <c r="J196" i="20" s="1"/>
  <c r="J190" i="20"/>
  <c r="J187" i="20"/>
  <c r="J189" i="20"/>
  <c r="J188" i="20"/>
  <c r="J185" i="20"/>
  <c r="H183" i="20"/>
  <c r="J183" i="20" s="1"/>
  <c r="H191" i="20" l="1"/>
  <c r="J191" i="20" s="1"/>
</calcChain>
</file>

<file path=xl/sharedStrings.xml><?xml version="1.0" encoding="utf-8"?>
<sst xmlns="http://schemas.openxmlformats.org/spreadsheetml/2006/main" count="366" uniqueCount="302">
  <si>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</si>
  <si>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</si>
  <si>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</si>
  <si>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</si>
  <si>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</si>
  <si>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</si>
  <si>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</si>
  <si>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</si>
  <si>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</si>
  <si>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</si>
  <si>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Середньооблікова кількість штатних працівників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</si>
  <si>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</si>
  <si>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</si>
  <si>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</si>
  <si>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</si>
  <si>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</si>
  <si>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</si>
  <si>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</si>
  <si>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</si>
  <si>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</si>
  <si>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</si>
  <si>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</si>
  <si>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</si>
  <si>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</si>
  <si>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</si>
  <si>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</si>
  <si>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</si>
  <si>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</si>
  <si>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</si>
  <si>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</si>
  <si>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</si>
  <si>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</si>
  <si>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</si>
  <si>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</si>
  <si>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</si>
  <si>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</si>
  <si>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</si>
  <si>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</si>
  <si>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</si>
  <si>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</si>
  <si>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</si>
  <si>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</si>
  <si>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</si>
  <si>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</si>
  <si>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</si>
  <si>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</si>
  <si>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</si>
  <si>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</si>
  <si>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</si>
  <si>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</si>
  <si>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</si>
  <si>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</si>
  <si>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</si>
  <si>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</si>
  <si>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</si>
  <si>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Доходи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</si>
  <si>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</si>
  <si>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</si>
  <si>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</si>
  <si>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</si>
  <si>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</si>
  <si>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</si>
  <si>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</si>
  <si>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</si>
  <si>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</si>
  <si>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</si>
  <si>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</si>
  <si>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</si>
  <si>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</si>
  <si>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</si>
  <si>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</si>
  <si>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</si>
  <si>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</si>
  <si>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</si>
  <si>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</si>
  <si>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</si>
  <si>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</si>
  <si>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</si>
  <si>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</si>
  <si>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</si>
  <si>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</si>
  <si>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</si>
  <si>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</si>
  <si>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</si>
  <si>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</si>
  <si>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</si>
  <si>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</si>
  <si>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</si>
  <si>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Код рядка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</si>
  <si>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</si>
  <si>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</si>
  <si>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</si>
  <si>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</si>
  <si>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</si>
  <si>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</si>
  <si>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</si>
  <si>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</si>
  <si>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</si>
  <si>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</si>
  <si>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</si>
  <si>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</si>
  <si>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</si>
  <si>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</si>
  <si>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</si>
  <si>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</si>
  <si>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</si>
  <si>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</si>
  <si>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</si>
  <si>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</si>
  <si>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</si>
  <si>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</si>
  <si>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</si>
  <si>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</si>
  <si>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комунальних послуг та енергоносіїв, у т.ч.: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</si>
  <si>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</si>
  <si>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</si>
  <si>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</si>
  <si>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</si>
  <si>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</si>
  <si>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</si>
  <si>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</si>
  <si>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</si>
  <si>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</si>
  <si>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</si>
  <si>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</si>
  <si>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</si>
  <si>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</si>
  <si>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</si>
  <si>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</si>
  <si>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</si>
  <si>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</si>
  <si>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</si>
  <si>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</si>
  <si>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</si>
  <si>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Заступники керівника</t>
  </si>
  <si>
    <t>Заступника керівника</t>
  </si>
  <si>
    <t>\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</si>
  <si>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</si>
  <si>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</si>
  <si>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</si>
  <si>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</si>
  <si>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</si>
  <si>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</si>
  <si>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</si>
  <si>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</si>
  <si>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</si>
  <si>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</si>
  <si>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</si>
  <si>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</si>
  <si>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</si>
  <si>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</si>
  <si>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</si>
  <si>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</si>
  <si>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Предмети, матеріали, обладнання та інвентар</t>
  </si>
  <si>
    <t>Оплата послуг (крім комунальних)</t>
  </si>
  <si>
    <t>Інші  видатки</t>
  </si>
  <si>
    <t xml:space="preserve">Видатки за Договорами НСЗУ 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</si>
  <si>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</si>
  <si>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</si>
  <si>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</si>
  <si>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</si>
  <si>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</si>
  <si>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</si>
  <si>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</si>
  <si>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</si>
  <si>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</si>
  <si>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</si>
  <si>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</si>
  <si>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</si>
  <si>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</si>
  <si>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</si>
  <si>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</si>
  <si>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</si>
  <si>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</si>
  <si>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</si>
  <si>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</si>
  <si>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</si>
  <si>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</si>
  <si>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</si>
  <si>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</si>
  <si>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</si>
  <si>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</si>
  <si>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</si>
  <si>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</si>
  <si>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</si>
  <si>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</si>
  <si>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</si>
  <si>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</si>
  <si>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</si>
  <si>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</si>
  <si>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</si>
  <si>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</si>
  <si>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</si>
  <si>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</si>
  <si>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</si>
  <si>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</si>
  <si>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</si>
  <si>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</si>
  <si>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</si>
  <si>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</si>
  <si>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</si>
  <si>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</si>
  <si>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</si>
  <si>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</si>
  <si>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</si>
  <si>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</si>
  <si>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</si>
  <si>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</si>
  <si>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</si>
  <si>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</si>
  <si>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Середньомісячні витрати на оплату праці одного працівника,                 у т.ч.: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</si>
  <si>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</si>
  <si>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</si>
  <si>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</si>
  <si>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</si>
  <si>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</si>
  <si>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</si>
  <si>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</si>
  <si>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</si>
  <si>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</si>
  <si>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</si>
  <si>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</si>
  <si>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</si>
  <si>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</si>
  <si>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</si>
  <si>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</si>
  <si>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Номер рядка</t>
  </si>
  <si>
    <t>86.10</t>
  </si>
  <si>
    <t>Комунальне некомерційне підприємство "Міська дитяча клінічна лікарня Івано-Франківської міської ради "</t>
  </si>
  <si>
    <t xml:space="preserve">комунальне  підприємство </t>
  </si>
  <si>
    <t>м. 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</si>
  <si>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</si>
  <si>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</si>
  <si>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</si>
  <si>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 Івано-Франківськ вул. В. Чорновола, 44</t>
  </si>
  <si>
    <t>0342 50-68-12</t>
  </si>
  <si>
    <t>Бойчук О.Я.</t>
  </si>
  <si>
    <t xml:space="preserve">Директор </t>
  </si>
  <si>
    <t>01993279</t>
  </si>
  <si>
    <t>Діяльність лікарняних закладів</t>
  </si>
  <si>
    <t xml:space="preserve">Фонд оплати праці, у т.ч. </t>
  </si>
  <si>
    <t>Руслан МАРЦІНКІВ</t>
  </si>
  <si>
    <t>Начальник фінансового управління</t>
  </si>
  <si>
    <t xml:space="preserve">                                                  Галина ЯЦКІВ</t>
  </si>
  <si>
    <t xml:space="preserve">                                                      Марія БОЙКО</t>
  </si>
  <si>
    <t>Ольга БОЙЧУК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</si>
  <si>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</si>
  <si>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</si>
  <si>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Виконання інвестиційних проектів в рамках здійснення заходів щодо соціально-економічного розвитку окремих територій</t>
  </si>
  <si>
    <t>Залишок коштів на початок звітного періоду (НСЗУ)</t>
  </si>
  <si>
    <t>Залишок коштів на кінець звітного періоду (НСЗУ)</t>
  </si>
  <si>
    <t>Субвенція з державного бюджету</t>
  </si>
  <si>
    <t>Капітальні видатки  (Державний бюджет), у т.ч.:</t>
  </si>
  <si>
    <t>1110.11</t>
  </si>
  <si>
    <t>1110.11.1</t>
  </si>
  <si>
    <t>1110.11.2</t>
  </si>
  <si>
    <t>1110.11.3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</si>
  <si>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</si>
  <si>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</si>
  <si>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</si>
  <si>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</si>
  <si>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</si>
  <si>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</si>
  <si>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</si>
  <si>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</si>
  <si>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</si>
  <si>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</si>
  <si>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</si>
  <si>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</si>
  <si>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</si>
  <si>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</si>
  <si>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</si>
  <si>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</si>
  <si>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</si>
  <si>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</si>
  <si>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</si>
  <si>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</si>
  <si>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</si>
  <si>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</si>
  <si>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</si>
  <si>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</si>
  <si>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</si>
  <si>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</si>
  <si>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</si>
  <si>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</si>
  <si>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</si>
  <si>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</si>
  <si>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</si>
  <si>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</si>
  <si>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</si>
  <si>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</si>
  <si>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</si>
  <si>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</si>
  <si>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</si>
  <si>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</si>
  <si>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</si>
  <si>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</si>
  <si>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</si>
  <si>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початок звітного періоду (від інших доходів)</t>
  </si>
  <si>
    <t>Залишок коштів на кінець звітного періоду (від інших доходів)</t>
  </si>
  <si>
    <t>Звітний період (IV квартал 2020 року)</t>
  </si>
  <si>
    <r>
      <t>ЗВІТ ПРО ВИКОНАННЯ  ФІНАНСОВОГО ПЛАНУ 
Комунального некомерційного підприємства " Міська дитяча клінічна лікарня Івано-Франківської міської ради"</t>
    </r>
    <r>
      <rPr>
        <b/>
        <sz val="17"/>
        <color rgb="FFFF0000"/>
        <rFont val="Times New Roman"/>
        <family val="1"/>
        <charset val="204"/>
      </rPr>
      <t xml:space="preserve">
</t>
    </r>
    <r>
      <rPr>
        <b/>
        <sz val="17"/>
        <rFont val="Times New Roman"/>
        <family val="1"/>
        <charset val="204"/>
      </rPr>
      <t>ЗА  ІV квартал 2020року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</si>
</sst>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#,##0.0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sz val="16"/>
      <name val="Calibri"/>
      <family val="2"/>
      <charset val="204"/>
    </font>
    <font>
      <sz val="16"/>
      <name val="Times New Roman"/>
      <family val="1"/>
      <charset val="204"/>
    </font>
    <font>
      <b/>
      <sz val="17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41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74" fillId="28" borderId="22" xfId="0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2" fillId="28" borderId="2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62" fillId="28" borderId="3" xfId="0" applyFont="1" applyFill="1" applyBorder="1" applyAlignment="1">
      <alignment vertical="center" wrapText="1"/>
    </xf>
    <xf numFmtId="171" fontId="62" fillId="28" borderId="3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0" fontId="62" fillId="28" borderId="12" xfId="0" applyFont="1" applyFill="1" applyBorder="1" applyAlignment="1">
      <alignment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37" xfId="0" applyNumberFormat="1" applyFont="1" applyFill="1" applyBorder="1" applyAlignment="1">
      <alignment vertical="center" wrapText="1"/>
    </xf>
    <xf numFmtId="175" fontId="62" fillId="28" borderId="35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0" fontId="62" fillId="28" borderId="26" xfId="0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0" fontId="69" fillId="31" borderId="26" xfId="0" applyFont="1" applyFill="1" applyBorder="1" applyAlignment="1">
      <alignment horizontal="center" vertical="center" wrapText="1"/>
    </xf>
    <xf numFmtId="0" fontId="62" fillId="28" borderId="26" xfId="0" applyFont="1" applyFill="1" applyBorder="1" applyAlignment="1">
      <alignment horizontal="center" vertical="center" wrapText="1"/>
    </xf>
    <xf numFmtId="0" fontId="71" fillId="28" borderId="26" xfId="0" applyFont="1" applyFill="1" applyBorder="1" applyAlignment="1">
      <alignment horizontal="center" vertical="center" wrapText="1"/>
    </xf>
    <xf numFmtId="0" fontId="62" fillId="31" borderId="26" xfId="0" applyFont="1" applyFill="1" applyBorder="1" applyAlignment="1">
      <alignment horizontal="center" vertical="center" wrapText="1"/>
    </xf>
    <xf numFmtId="0" fontId="73" fillId="28" borderId="26" xfId="0" applyFont="1" applyFill="1" applyBorder="1" applyAlignment="1">
      <alignment horizontal="center" vertical="center" wrapText="1"/>
    </xf>
    <xf numFmtId="0" fontId="62" fillId="30" borderId="26" xfId="0" applyFont="1" applyFill="1" applyBorder="1" applyAlignment="1">
      <alignment horizontal="center" vertical="center" wrapText="1"/>
    </xf>
    <xf numFmtId="0" fontId="62" fillId="0" borderId="26" xfId="0" applyFont="1" applyFill="1" applyBorder="1" applyAlignment="1">
      <alignment horizontal="center" vertical="center" wrapText="1"/>
    </xf>
    <xf numFmtId="0" fontId="62" fillId="28" borderId="38" xfId="0" applyFont="1" applyFill="1" applyBorder="1" applyAlignment="1">
      <alignment horizontal="center" vertical="center" wrapText="1"/>
    </xf>
    <xf numFmtId="0" fontId="70" fillId="31" borderId="23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70" fillId="30" borderId="23" xfId="0" applyFont="1" applyFill="1" applyBorder="1" applyAlignment="1">
      <alignment horizontal="center" vertical="center" wrapText="1"/>
    </xf>
    <xf numFmtId="0" fontId="70" fillId="28" borderId="32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vertical="center" wrapText="1"/>
    </xf>
    <xf numFmtId="0" fontId="62" fillId="31" borderId="22" xfId="0" applyFont="1" applyFill="1" applyBorder="1" applyAlignment="1">
      <alignment vertical="center" wrapText="1"/>
    </xf>
    <xf numFmtId="0" fontId="62" fillId="30" borderId="22" xfId="0" applyFont="1" applyFill="1" applyBorder="1" applyAlignment="1">
      <alignment vertical="center" wrapText="1"/>
    </xf>
    <xf numFmtId="0" fontId="69" fillId="31" borderId="20" xfId="0" applyFont="1" applyFill="1" applyBorder="1" applyAlignment="1">
      <alignment vertical="center" wrapText="1"/>
    </xf>
    <xf numFmtId="0" fontId="70" fillId="31" borderId="21" xfId="0" applyFont="1" applyFill="1" applyBorder="1" applyAlignment="1">
      <alignment horizontal="center" vertical="center" wrapText="1"/>
    </xf>
    <xf numFmtId="0" fontId="69" fillId="31" borderId="39" xfId="0" applyFont="1" applyFill="1" applyBorder="1" applyAlignment="1">
      <alignment horizontal="center" vertical="center" wrapText="1"/>
    </xf>
    <xf numFmtId="0" fontId="62" fillId="31" borderId="40" xfId="0" applyFont="1" applyFill="1" applyBorder="1" applyAlignment="1">
      <alignment vertical="center" wrapText="1"/>
    </xf>
    <xf numFmtId="0" fontId="66" fillId="31" borderId="40" xfId="0" applyFont="1" applyFill="1" applyBorder="1" applyAlignment="1">
      <alignment vertical="center" wrapText="1"/>
    </xf>
    <xf numFmtId="0" fontId="66" fillId="31" borderId="41" xfId="0" applyFont="1" applyFill="1" applyBorder="1" applyAlignment="1">
      <alignment vertical="center" wrapText="1"/>
    </xf>
    <xf numFmtId="0" fontId="68" fillId="31" borderId="39" xfId="0" applyFont="1" applyFill="1" applyBorder="1" applyAlignment="1">
      <alignment vertical="center" wrapText="1"/>
    </xf>
    <xf numFmtId="0" fontId="62" fillId="31" borderId="41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175" fontId="62" fillId="28" borderId="25" xfId="0" applyNumberFormat="1" applyFont="1" applyFill="1" applyBorder="1" applyAlignment="1">
      <alignment vertical="center" wrapText="1"/>
    </xf>
    <xf numFmtId="176" fontId="62" fillId="28" borderId="17" xfId="0" applyNumberFormat="1" applyFont="1" applyFill="1" applyBorder="1" applyAlignment="1">
      <alignment vertical="center" wrapText="1"/>
    </xf>
    <xf numFmtId="176" fontId="69" fillId="31" borderId="3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vertical="center" wrapText="1"/>
    </xf>
    <xf numFmtId="176" fontId="62" fillId="28" borderId="12" xfId="0" applyNumberFormat="1" applyFont="1" applyFill="1" applyBorder="1" applyAlignment="1">
      <alignment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9" fillId="30" borderId="3" xfId="0" applyNumberFormat="1" applyFont="1" applyFill="1" applyBorder="1" applyAlignment="1">
      <alignment vertical="center" wrapText="1"/>
    </xf>
    <xf numFmtId="176" fontId="62" fillId="30" borderId="17" xfId="0" applyNumberFormat="1" applyFont="1" applyFill="1" applyBorder="1" applyAlignment="1">
      <alignment vertical="center" wrapText="1"/>
    </xf>
    <xf numFmtId="176" fontId="62" fillId="31" borderId="3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176" fontId="65" fillId="28" borderId="3" xfId="0" applyNumberFormat="1" applyFont="1" applyFill="1" applyBorder="1" applyAlignment="1">
      <alignment vertical="center" wrapText="1"/>
    </xf>
    <xf numFmtId="176" fontId="62" fillId="30" borderId="15" xfId="0" applyNumberFormat="1" applyFont="1" applyFill="1" applyBorder="1" applyAlignment="1">
      <alignment vertical="center" wrapText="1"/>
    </xf>
    <xf numFmtId="176" fontId="65" fillId="31" borderId="3" xfId="0" applyNumberFormat="1" applyFont="1" applyFill="1" applyBorder="1" applyAlignment="1">
      <alignment vertical="center" wrapText="1"/>
    </xf>
    <xf numFmtId="176" fontId="68" fillId="28" borderId="3" xfId="0" applyNumberFormat="1" applyFont="1" applyFill="1" applyBorder="1" applyAlignment="1">
      <alignment vertical="center" wrapText="1"/>
    </xf>
    <xf numFmtId="176" fontId="66" fillId="28" borderId="3" xfId="0" applyNumberFormat="1" applyFont="1" applyFill="1" applyBorder="1" applyAlignment="1">
      <alignment vertical="center" wrapText="1"/>
    </xf>
    <xf numFmtId="176" fontId="66" fillId="28" borderId="12" xfId="0" applyNumberFormat="1" applyFont="1" applyFill="1" applyBorder="1" applyAlignment="1">
      <alignment vertical="center" wrapText="1"/>
    </xf>
    <xf numFmtId="176" fontId="62" fillId="28" borderId="24" xfId="0" applyNumberFormat="1" applyFont="1" applyFill="1" applyBorder="1" applyAlignment="1">
      <alignment vertical="center" wrapText="1"/>
    </xf>
    <xf numFmtId="176" fontId="62" fillId="31" borderId="12" xfId="0" applyNumberFormat="1" applyFont="1" applyFill="1" applyBorder="1" applyAlignment="1">
      <alignment vertical="center" wrapText="1"/>
    </xf>
    <xf numFmtId="176" fontId="69" fillId="31" borderId="26" xfId="0" applyNumberFormat="1" applyFont="1" applyFill="1" applyBorder="1" applyAlignment="1">
      <alignment horizontal="center" vertical="center" wrapText="1"/>
    </xf>
    <xf numFmtId="176" fontId="72" fillId="31" borderId="3" xfId="0" applyNumberFormat="1" applyFont="1" applyFill="1" applyBorder="1" applyAlignment="1">
      <alignment vertical="center" wrapText="1"/>
    </xf>
    <xf numFmtId="176" fontId="69" fillId="31" borderId="12" xfId="0" applyNumberFormat="1" applyFont="1" applyFill="1" applyBorder="1" applyAlignment="1">
      <alignment vertical="center" wrapText="1"/>
    </xf>
    <xf numFmtId="176" fontId="72" fillId="0" borderId="3" xfId="0" applyNumberFormat="1" applyFont="1" applyFill="1" applyBorder="1" applyAlignment="1">
      <alignment vertical="center" wrapText="1"/>
    </xf>
    <xf numFmtId="176" fontId="69" fillId="0" borderId="3" xfId="0" applyNumberFormat="1" applyFont="1" applyFill="1" applyBorder="1" applyAlignment="1">
      <alignment vertical="center" wrapText="1"/>
    </xf>
    <xf numFmtId="176" fontId="69" fillId="0" borderId="12" xfId="0" applyNumberFormat="1" applyFont="1" applyFill="1" applyBorder="1" applyAlignment="1">
      <alignment vertical="center" wrapText="1"/>
    </xf>
    <xf numFmtId="176" fontId="72" fillId="0" borderId="12" xfId="0" applyNumberFormat="1" applyFont="1" applyFill="1" applyBorder="1" applyAlignment="1">
      <alignment vertical="center" wrapText="1"/>
    </xf>
    <xf numFmtId="176" fontId="72" fillId="28" borderId="3" xfId="0" applyNumberFormat="1" applyFont="1" applyFill="1" applyBorder="1" applyAlignment="1">
      <alignment vertical="center" wrapText="1"/>
    </xf>
    <xf numFmtId="176" fontId="69" fillId="28" borderId="3" xfId="0" applyNumberFormat="1" applyFont="1" applyFill="1" applyBorder="1" applyAlignment="1">
      <alignment vertical="center" wrapText="1"/>
    </xf>
    <xf numFmtId="176" fontId="69" fillId="28" borderId="12" xfId="0" applyNumberFormat="1" applyFont="1" applyFill="1" applyBorder="1" applyAlignment="1">
      <alignment vertical="center" wrapText="1"/>
    </xf>
    <xf numFmtId="176" fontId="76" fillId="28" borderId="24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176" fontId="62" fillId="31" borderId="26" xfId="0" applyNumberFormat="1" applyFont="1" applyFill="1" applyBorder="1" applyAlignment="1">
      <alignment vertical="center" wrapText="1"/>
    </xf>
    <xf numFmtId="176" fontId="75" fillId="28" borderId="3" xfId="0" applyNumberFormat="1" applyFont="1" applyFill="1" applyBorder="1" applyAlignment="1">
      <alignment vertical="center" wrapText="1"/>
    </xf>
    <xf numFmtId="176" fontId="76" fillId="28" borderId="26" xfId="0" applyNumberFormat="1" applyFont="1" applyFill="1" applyBorder="1" applyAlignment="1">
      <alignment vertical="center" wrapText="1"/>
    </xf>
    <xf numFmtId="176" fontId="76" fillId="28" borderId="3" xfId="0" applyNumberFormat="1" applyFont="1" applyFill="1" applyBorder="1" applyAlignment="1">
      <alignment vertical="center" wrapText="1"/>
    </xf>
    <xf numFmtId="176" fontId="76" fillId="28" borderId="12" xfId="0" applyNumberFormat="1" applyFont="1" applyFill="1" applyBorder="1" applyAlignment="1">
      <alignment vertical="center" wrapText="1"/>
    </xf>
    <xf numFmtId="176" fontId="69" fillId="31" borderId="26" xfId="0" applyNumberFormat="1" applyFont="1" applyFill="1" applyBorder="1" applyAlignment="1">
      <alignment vertical="center" wrapText="1"/>
    </xf>
    <xf numFmtId="176" fontId="69" fillId="28" borderId="26" xfId="0" applyNumberFormat="1" applyFont="1" applyFill="1" applyBorder="1" applyAlignment="1">
      <alignment vertical="center" wrapText="1"/>
    </xf>
    <xf numFmtId="176" fontId="62" fillId="28" borderId="28" xfId="0" applyNumberFormat="1" applyFont="1" applyFill="1" applyBorder="1" applyAlignment="1">
      <alignment vertical="center" wrapText="1"/>
    </xf>
    <xf numFmtId="49" fontId="78" fillId="0" borderId="29" xfId="0" applyNumberFormat="1" applyFont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7" xfId="0" applyNumberFormat="1" applyFont="1" applyFill="1" applyBorder="1" applyAlignment="1">
      <alignment vertical="center" wrapText="1"/>
    </xf>
    <xf numFmtId="176" fontId="62" fillId="31" borderId="42" xfId="0" applyNumberFormat="1" applyFont="1" applyFill="1" applyBorder="1" applyAlignment="1">
      <alignment vertical="center" wrapText="1"/>
    </xf>
    <xf numFmtId="176" fontId="65" fillId="31" borderId="29" xfId="0" applyNumberFormat="1" applyFont="1" applyFill="1" applyBorder="1" applyAlignment="1">
      <alignment vertical="center" wrapText="1"/>
    </xf>
    <xf numFmtId="176" fontId="69" fillId="31" borderId="40" xfId="0" applyNumberFormat="1" applyFont="1" applyFill="1" applyBorder="1" applyAlignment="1">
      <alignment vertical="center" wrapText="1"/>
    </xf>
    <xf numFmtId="176" fontId="62" fillId="31" borderId="40" xfId="0" applyNumberFormat="1" applyFont="1" applyFill="1" applyBorder="1" applyAlignment="1">
      <alignment vertical="center" wrapText="1"/>
    </xf>
    <xf numFmtId="176" fontId="69" fillId="31" borderId="48" xfId="0" applyNumberFormat="1" applyFont="1" applyFill="1" applyBorder="1" applyAlignment="1">
      <alignment vertical="center" wrapText="1"/>
    </xf>
    <xf numFmtId="176" fontId="69" fillId="31" borderId="49" xfId="0" applyNumberFormat="1" applyFont="1" applyFill="1" applyBorder="1" applyAlignment="1">
      <alignment vertical="center" wrapText="1"/>
    </xf>
    <xf numFmtId="176" fontId="62" fillId="0" borderId="3" xfId="0" applyNumberFormat="1" applyFont="1" applyFill="1" applyBorder="1" applyAlignment="1">
      <alignment vertical="center" wrapText="1"/>
    </xf>
    <xf numFmtId="176" fontId="62" fillId="0" borderId="12" xfId="0" applyNumberFormat="1" applyFont="1" applyFill="1" applyBorder="1" applyAlignment="1">
      <alignment vertical="center" wrapText="1"/>
    </xf>
    <xf numFmtId="176" fontId="62" fillId="0" borderId="26" xfId="0" applyNumberFormat="1" applyFont="1" applyFill="1" applyBorder="1" applyAlignment="1">
      <alignment vertical="center" wrapText="1"/>
    </xf>
    <xf numFmtId="176" fontId="69" fillId="0" borderId="26" xfId="0" applyNumberFormat="1" applyFont="1" applyFill="1" applyBorder="1" applyAlignment="1">
      <alignment vertical="center" wrapText="1"/>
    </xf>
    <xf numFmtId="2" fontId="62" fillId="28" borderId="12" xfId="0" applyNumberFormat="1" applyFont="1" applyFill="1" applyBorder="1" applyAlignment="1">
      <alignment vertical="center" wrapText="1"/>
    </xf>
    <xf numFmtId="2" fontId="62" fillId="28" borderId="26" xfId="0" applyNumberFormat="1" applyFont="1" applyFill="1" applyBorder="1" applyAlignment="1">
      <alignment vertical="center" wrapText="1"/>
    </xf>
    <xf numFmtId="176" fontId="81" fillId="28" borderId="12" xfId="0" applyNumberFormat="1" applyFont="1" applyFill="1" applyBorder="1" applyAlignment="1">
      <alignment vertical="center" wrapText="1"/>
    </xf>
    <xf numFmtId="2" fontId="66" fillId="28" borderId="12" xfId="0" applyNumberFormat="1" applyFont="1" applyFill="1" applyBorder="1" applyAlignment="1">
      <alignment vertical="center" wrapText="1"/>
    </xf>
    <xf numFmtId="176" fontId="69" fillId="33" borderId="3" xfId="0" applyNumberFormat="1" applyFont="1" applyFill="1" applyBorder="1" applyAlignment="1">
      <alignment vertical="center" wrapText="1"/>
    </xf>
    <xf numFmtId="0" fontId="73" fillId="28" borderId="45" xfId="0" applyFont="1" applyFill="1" applyBorder="1" applyAlignment="1">
      <alignment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3" fontId="65" fillId="28" borderId="26" xfId="0" applyNumberFormat="1" applyFont="1" applyFill="1" applyBorder="1" applyAlignment="1">
      <alignment vertical="center" wrapText="1"/>
    </xf>
    <xf numFmtId="3" fontId="65" fillId="28" borderId="12" xfId="0" applyNumberFormat="1" applyFont="1" applyFill="1" applyBorder="1" applyAlignment="1">
      <alignment vertical="center" wrapText="1"/>
    </xf>
    <xf numFmtId="176" fontId="62" fillId="28" borderId="16" xfId="0" applyNumberFormat="1" applyFont="1" applyFill="1" applyBorder="1" applyAlignment="1">
      <alignment vertical="center" wrapText="1"/>
    </xf>
    <xf numFmtId="176" fontId="62" fillId="0" borderId="0" xfId="0" applyNumberFormat="1" applyFont="1" applyFill="1" applyBorder="1" applyAlignment="1">
      <alignment vertical="center" wrapText="1"/>
    </xf>
    <xf numFmtId="176" fontId="69" fillId="0" borderId="50" xfId="0" applyNumberFormat="1" applyFont="1" applyFill="1" applyBorder="1" applyAlignment="1">
      <alignment vertical="center" wrapText="1"/>
    </xf>
    <xf numFmtId="176" fontId="62" fillId="28" borderId="51" xfId="0" applyNumberFormat="1" applyFont="1" applyFill="1" applyBorder="1" applyAlignment="1">
      <alignment vertical="center" wrapText="1"/>
    </xf>
    <xf numFmtId="176" fontId="69" fillId="31" borderId="52" xfId="0" applyNumberFormat="1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73" fillId="28" borderId="44" xfId="0" applyFont="1" applyFill="1" applyBorder="1" applyAlignment="1">
      <alignment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6" fillId="28" borderId="26" xfId="0" applyFont="1" applyFill="1" applyBorder="1" applyAlignment="1">
      <alignment horizontal="center" vertical="center" wrapText="1"/>
    </xf>
    <xf numFmtId="176" fontId="62" fillId="31" borderId="29" xfId="0" applyNumberFormat="1" applyFont="1" applyFill="1" applyBorder="1" applyAlignment="1">
      <alignment vertical="center" wrapText="1"/>
    </xf>
    <xf numFmtId="176" fontId="65" fillId="28" borderId="26" xfId="0" applyNumberFormat="1" applyFont="1" applyFill="1" applyBorder="1" applyAlignment="1">
      <alignment vertical="center" wrapText="1"/>
    </xf>
    <xf numFmtId="176" fontId="69" fillId="31" borderId="26" xfId="0" applyNumberFormat="1" applyFont="1" applyFill="1" applyBorder="1" applyAlignment="1">
      <alignment horizontal="right" vertical="center" wrapText="1"/>
    </xf>
    <xf numFmtId="176" fontId="66" fillId="28" borderId="21" xfId="0" applyNumberFormat="1" applyFont="1" applyFill="1" applyBorder="1" applyAlignment="1">
      <alignment vertical="center" wrapText="1"/>
    </xf>
    <xf numFmtId="176" fontId="66" fillId="28" borderId="23" xfId="0" applyNumberFormat="1" applyFont="1" applyFill="1" applyBorder="1" applyAlignment="1">
      <alignment vertical="center" wrapText="1"/>
    </xf>
    <xf numFmtId="176" fontId="66" fillId="28" borderId="24" xfId="0" applyNumberFormat="1" applyFont="1" applyFill="1" applyBorder="1" applyAlignment="1">
      <alignment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28" borderId="43" xfId="0" applyNumberFormat="1" applyFont="1" applyFill="1" applyBorder="1" applyAlignment="1">
      <alignment vertical="center" wrapText="1"/>
    </xf>
    <xf numFmtId="177" fontId="65" fillId="28" borderId="47" xfId="0" applyNumberFormat="1" applyFont="1" applyFill="1" applyBorder="1" applyAlignment="1">
      <alignment vertical="center" wrapText="1"/>
    </xf>
    <xf numFmtId="177" fontId="65" fillId="28" borderId="22" xfId="0" applyNumberFormat="1" applyFont="1" applyFill="1" applyBorder="1" applyAlignment="1">
      <alignment vertical="center" wrapText="1"/>
    </xf>
    <xf numFmtId="177" fontId="65" fillId="28" borderId="23" xfId="0" applyNumberFormat="1" applyFont="1" applyFill="1" applyBorder="1" applyAlignment="1">
      <alignment vertical="center" wrapText="1"/>
    </xf>
    <xf numFmtId="176" fontId="66" fillId="28" borderId="26" xfId="0" applyNumberFormat="1" applyFont="1" applyFill="1" applyBorder="1" applyAlignment="1">
      <alignment vertical="center" wrapText="1"/>
    </xf>
    <xf numFmtId="176" fontId="80" fillId="28" borderId="3" xfId="0" applyNumberFormat="1" applyFont="1" applyFill="1" applyBorder="1" applyAlignment="1">
      <alignment vertical="center" wrapText="1"/>
    </xf>
    <xf numFmtId="2" fontId="81" fillId="28" borderId="26" xfId="0" applyNumberFormat="1" applyFont="1" applyFill="1" applyBorder="1" applyAlignment="1">
      <alignment vertical="center" wrapText="1"/>
    </xf>
    <xf numFmtId="176" fontId="81" fillId="28" borderId="3" xfId="0" applyNumberFormat="1" applyFont="1" applyFill="1" applyBorder="1" applyAlignment="1">
      <alignment vertical="center" wrapText="1"/>
    </xf>
    <xf numFmtId="2" fontId="66" fillId="28" borderId="26" xfId="0" applyNumberFormat="1" applyFont="1" applyFill="1" applyBorder="1" applyAlignment="1">
      <alignment vertical="center" wrapText="1"/>
    </xf>
    <xf numFmtId="2" fontId="66" fillId="28" borderId="23" xfId="0" applyNumberFormat="1" applyFont="1" applyFill="1" applyBorder="1" applyAlignment="1">
      <alignment vertical="center" wrapText="1"/>
    </xf>
    <xf numFmtId="2" fontId="68" fillId="28" borderId="3" xfId="0" applyNumberFormat="1" applyFont="1" applyFill="1" applyBorder="1" applyAlignment="1">
      <alignment vertical="center" wrapText="1"/>
    </xf>
    <xf numFmtId="2" fontId="66" fillId="28" borderId="3" xfId="0" applyNumberFormat="1" applyFont="1" applyFill="1" applyBorder="1" applyAlignment="1">
      <alignment vertical="center" wrapText="1"/>
    </xf>
    <xf numFmtId="176" fontId="66" fillId="28" borderId="44" xfId="0" applyNumberFormat="1" applyFont="1" applyFill="1" applyBorder="1" applyAlignment="1">
      <alignment vertical="center" wrapText="1"/>
    </xf>
    <xf numFmtId="176" fontId="66" fillId="28" borderId="45" xfId="0" applyNumberFormat="1" applyFont="1" applyFill="1" applyBorder="1" applyAlignment="1">
      <alignment vertical="center" wrapText="1"/>
    </xf>
    <xf numFmtId="176" fontId="66" fillId="28" borderId="46" xfId="0" applyNumberFormat="1" applyFont="1" applyFill="1" applyBorder="1" applyAlignment="1">
      <alignment vertical="center" wrapText="1"/>
    </xf>
    <xf numFmtId="176" fontId="66" fillId="28" borderId="47" xfId="0" applyNumberFormat="1" applyFont="1" applyFill="1" applyBorder="1" applyAlignment="1">
      <alignment vertical="center" wrapText="1"/>
    </xf>
    <xf numFmtId="176" fontId="66" fillId="28" borderId="22" xfId="0" applyNumberFormat="1" applyFont="1" applyFill="1" applyBorder="1" applyAlignment="1">
      <alignment vertical="center" wrapText="1"/>
    </xf>
    <xf numFmtId="176" fontId="66" fillId="28" borderId="25" xfId="0" applyNumberFormat="1" applyFont="1" applyFill="1" applyBorder="1" applyAlignment="1">
      <alignment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32" borderId="28" xfId="0" applyFont="1" applyFill="1" applyBorder="1" applyAlignment="1">
      <alignment horizontal="left" vertical="center"/>
    </xf>
    <xf numFmtId="0" fontId="78" fillId="32" borderId="13" xfId="0" applyFont="1" applyFill="1" applyBorder="1" applyAlignment="1">
      <alignment horizontal="left" vertical="center"/>
    </xf>
    <xf numFmtId="0" fontId="78" fillId="32" borderId="17" xfId="0" applyFont="1" applyFill="1" applyBorder="1" applyAlignment="1">
      <alignment horizontal="left" vertical="center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18" xfId="0" applyFont="1" applyBorder="1" applyAlignment="1">
      <alignment horizontal="left" vertical="center" wrapText="1"/>
    </xf>
    <xf numFmtId="0" fontId="78" fillId="0" borderId="14" xfId="0" applyFont="1" applyBorder="1" applyAlignment="1">
      <alignment horizontal="left" vertical="center" wrapText="1"/>
    </xf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 wrapText="1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78" fillId="0" borderId="17" xfId="0" applyFont="1" applyFill="1" applyBorder="1" applyAlignment="1">
      <alignment horizontal="right" vertical="center" wrapText="1"/>
    </xf>
    <xf numFmtId="0" fontId="78" fillId="0" borderId="18" xfId="0" applyFont="1" applyBorder="1" applyAlignment="1">
      <alignment horizontal="center" vertical="center" wrapText="1"/>
    </xf>
    <xf numFmtId="0" fontId="78" fillId="0" borderId="42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8"/>
  <sheetViews>
    <sheetView tabSelected="1" view="pageBreakPreview" zoomScale="75" zoomScaleNormal="75" zoomScaleSheetLayoutView="75" workbookViewId="0">
      <selection activeCell="O33" sqref="O33"/>
    </sheetView>
  </sheetViews>
  <sheetFormatPr defaultRowHeight="30"/>
  <cols>
    <col min="1" max="1" width="86.42578125" style="7" customWidth="1"/>
    <col min="2" max="2" width="10.85546875" style="8" customWidth="1"/>
    <col min="3" max="3" width="13.2851562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6384" width="9.140625" style="1"/>
  </cols>
  <sheetData>
    <row r="1" spans="1:12" s="5" customFormat="1" ht="46.5" customHeight="1">
      <c r="B1" s="6"/>
      <c r="C1" s="6"/>
      <c r="D1" s="6"/>
      <c r="E1" s="6"/>
      <c r="G1" s="218" t="s">
        <v>225</v>
      </c>
      <c r="H1" s="218"/>
      <c r="I1" s="218"/>
      <c r="J1" s="218"/>
      <c r="K1" s="218"/>
    </row>
    <row r="2" spans="1:12" s="2" customFormat="1" ht="20.25" customHeight="1">
      <c r="A2" s="51"/>
      <c r="B2" s="52"/>
      <c r="C2" s="52"/>
      <c r="D2" s="52"/>
      <c r="E2" s="52"/>
      <c r="F2" s="51"/>
      <c r="G2" s="53"/>
      <c r="H2" s="53"/>
      <c r="I2" s="53"/>
      <c r="J2" s="53"/>
      <c r="K2" s="53"/>
    </row>
    <row r="3" spans="1:12" s="2" customFormat="1" ht="19.5">
      <c r="A3" s="51"/>
      <c r="B3" s="52"/>
      <c r="C3" s="52"/>
      <c r="D3" s="54"/>
      <c r="E3" s="54"/>
      <c r="F3" s="55"/>
      <c r="G3" s="55" t="s">
        <v>38</v>
      </c>
      <c r="H3" s="55"/>
      <c r="I3" s="55"/>
      <c r="J3" s="55"/>
      <c r="K3" s="51"/>
    </row>
    <row r="4" spans="1:12" s="2" customFormat="1" ht="24" customHeight="1">
      <c r="A4" s="51" t="s">
        <v>32</v>
      </c>
      <c r="B4" s="52"/>
      <c r="C4" s="52"/>
      <c r="D4" s="54"/>
      <c r="E4" s="54"/>
      <c r="F4" s="55"/>
      <c r="G4" s="55"/>
      <c r="H4" s="55"/>
      <c r="I4" s="55"/>
      <c r="J4" s="55"/>
      <c r="K4" s="51"/>
    </row>
    <row r="5" spans="1:12" s="2" customFormat="1" ht="24" customHeight="1">
      <c r="A5" s="51" t="s">
        <v>242</v>
      </c>
      <c r="B5" s="52"/>
      <c r="C5" s="52"/>
      <c r="D5" s="54"/>
      <c r="E5" s="54"/>
      <c r="F5" s="55"/>
      <c r="G5" s="55" t="s">
        <v>39</v>
      </c>
      <c r="H5" s="55"/>
      <c r="I5" s="55"/>
      <c r="J5" s="223" t="s">
        <v>241</v>
      </c>
      <c r="K5" s="223"/>
    </row>
    <row r="6" spans="1:12" s="2" customFormat="1" ht="24" customHeight="1">
      <c r="A6" s="51" t="s">
        <v>41</v>
      </c>
      <c r="B6" s="52"/>
      <c r="C6" s="52"/>
      <c r="D6" s="54"/>
      <c r="E6" s="54"/>
      <c r="F6" s="55"/>
      <c r="G6" s="55"/>
      <c r="H6" s="55"/>
      <c r="I6" s="55"/>
      <c r="J6" s="55"/>
      <c r="K6" s="51"/>
    </row>
    <row r="7" spans="1:12" s="2" customFormat="1" ht="24" customHeight="1" thickBot="1">
      <c r="A7" s="51" t="s">
        <v>243</v>
      </c>
      <c r="B7" s="52"/>
      <c r="C7" s="52"/>
      <c r="D7" s="54"/>
      <c r="E7" s="54"/>
      <c r="F7" s="55"/>
      <c r="G7" s="55"/>
      <c r="H7" s="55"/>
      <c r="I7" s="55"/>
      <c r="J7" s="55"/>
      <c r="K7" s="51"/>
    </row>
    <row r="8" spans="1:12" s="2" customFormat="1" ht="24" customHeight="1">
      <c r="A8" s="51" t="s">
        <v>31</v>
      </c>
      <c r="B8" s="52"/>
      <c r="C8" s="52"/>
      <c r="D8" s="54"/>
      <c r="E8" s="54"/>
      <c r="F8" s="55"/>
      <c r="G8" s="55"/>
      <c r="H8" s="51"/>
      <c r="I8" s="219" t="s">
        <v>21</v>
      </c>
      <c r="J8" s="220"/>
      <c r="K8" s="56"/>
      <c r="L8" s="11" t="s">
        <v>20</v>
      </c>
    </row>
    <row r="9" spans="1:12" s="2" customFormat="1" ht="24" customHeight="1">
      <c r="A9" s="51" t="s">
        <v>32</v>
      </c>
      <c r="B9" s="52"/>
      <c r="C9" s="52"/>
      <c r="D9" s="54"/>
      <c r="E9" s="54"/>
      <c r="F9" s="55"/>
      <c r="G9" s="55"/>
      <c r="H9" s="51"/>
      <c r="I9" s="221" t="s">
        <v>22</v>
      </c>
      <c r="J9" s="222"/>
      <c r="K9" s="57"/>
      <c r="L9" s="11"/>
    </row>
    <row r="10" spans="1:12" s="2" customFormat="1" ht="24" customHeight="1">
      <c r="A10" s="51" t="s">
        <v>40</v>
      </c>
      <c r="B10" s="52"/>
      <c r="C10" s="52"/>
      <c r="D10" s="54"/>
      <c r="E10" s="54"/>
      <c r="F10" s="55"/>
      <c r="G10" s="55"/>
      <c r="H10" s="51"/>
      <c r="I10" s="221" t="s">
        <v>23</v>
      </c>
      <c r="J10" s="222"/>
      <c r="K10" s="57"/>
      <c r="L10" s="11"/>
    </row>
    <row r="11" spans="1:12" s="2" customFormat="1" ht="24" customHeight="1">
      <c r="A11" s="51" t="s">
        <v>41</v>
      </c>
      <c r="B11" s="52"/>
      <c r="C11" s="52"/>
      <c r="D11" s="54"/>
      <c r="E11" s="54"/>
      <c r="F11" s="55"/>
      <c r="G11" s="55"/>
      <c r="H11" s="51"/>
      <c r="I11" s="221" t="s">
        <v>24</v>
      </c>
      <c r="J11" s="222"/>
      <c r="K11" s="57"/>
      <c r="L11" s="11"/>
    </row>
    <row r="12" spans="1:12" s="2" customFormat="1" ht="24" customHeight="1" thickBot="1">
      <c r="A12" s="51" t="s">
        <v>244</v>
      </c>
      <c r="B12" s="52"/>
      <c r="C12" s="52"/>
      <c r="D12" s="54"/>
      <c r="E12" s="54"/>
      <c r="F12" s="55"/>
      <c r="G12" s="55"/>
      <c r="H12" s="51"/>
      <c r="I12" s="209" t="s">
        <v>25</v>
      </c>
      <c r="J12" s="210"/>
      <c r="K12" s="58"/>
      <c r="L12" s="11"/>
    </row>
    <row r="13" spans="1:12" s="2" customFormat="1" ht="19.5">
      <c r="A13" s="51" t="s">
        <v>31</v>
      </c>
      <c r="B13" s="52"/>
      <c r="C13" s="52"/>
      <c r="D13" s="54"/>
      <c r="E13" s="54"/>
      <c r="F13" s="55"/>
      <c r="G13" s="55"/>
      <c r="H13" s="55"/>
      <c r="I13" s="55"/>
      <c r="J13" s="55"/>
      <c r="K13" s="51"/>
    </row>
    <row r="14" spans="1:12" s="2" customFormat="1" ht="18" customHeight="1" thickBot="1">
      <c r="A14" s="51"/>
      <c r="B14" s="214"/>
      <c r="C14" s="214"/>
      <c r="D14" s="214"/>
      <c r="E14" s="214"/>
      <c r="F14" s="214"/>
      <c r="G14" s="55"/>
      <c r="H14" s="55"/>
      <c r="I14" s="213"/>
      <c r="J14" s="213"/>
      <c r="K14" s="51"/>
    </row>
    <row r="15" spans="1:12" s="2" customFormat="1" ht="18" customHeight="1" thickBot="1">
      <c r="A15" s="59" t="s">
        <v>42</v>
      </c>
      <c r="B15" s="215">
        <v>2020</v>
      </c>
      <c r="C15" s="216"/>
      <c r="D15" s="216"/>
      <c r="E15" s="216"/>
      <c r="F15" s="216"/>
      <c r="G15" s="216"/>
      <c r="H15" s="217"/>
      <c r="I15" s="206" t="s">
        <v>16</v>
      </c>
      <c r="J15" s="207"/>
      <c r="K15" s="208"/>
      <c r="L15" s="12"/>
    </row>
    <row r="16" spans="1:12" s="2" customFormat="1" ht="39" customHeight="1" thickBot="1">
      <c r="A16" s="60" t="s">
        <v>43</v>
      </c>
      <c r="B16" s="206" t="s">
        <v>228</v>
      </c>
      <c r="C16" s="207"/>
      <c r="D16" s="207"/>
      <c r="E16" s="207"/>
      <c r="F16" s="207"/>
      <c r="G16" s="207"/>
      <c r="H16" s="208"/>
      <c r="I16" s="211" t="s">
        <v>44</v>
      </c>
      <c r="J16" s="212"/>
      <c r="K16" s="144" t="s">
        <v>238</v>
      </c>
      <c r="L16" s="12"/>
    </row>
    <row r="17" spans="1:12" s="2" customFormat="1" ht="18" customHeight="1" thickBot="1">
      <c r="A17" s="60" t="s">
        <v>45</v>
      </c>
      <c r="B17" s="206" t="s">
        <v>229</v>
      </c>
      <c r="C17" s="207"/>
      <c r="D17" s="207"/>
      <c r="E17" s="207"/>
      <c r="F17" s="207"/>
      <c r="G17" s="207"/>
      <c r="H17" s="208"/>
      <c r="I17" s="211" t="s">
        <v>12</v>
      </c>
      <c r="J17" s="212"/>
      <c r="K17" s="61">
        <v>150</v>
      </c>
      <c r="L17" s="12"/>
    </row>
    <row r="18" spans="1:12" s="2" customFormat="1" ht="18" customHeight="1" thickBot="1">
      <c r="A18" s="60" t="s">
        <v>6</v>
      </c>
      <c r="B18" s="206" t="s">
        <v>230</v>
      </c>
      <c r="C18" s="207"/>
      <c r="D18" s="207"/>
      <c r="E18" s="207"/>
      <c r="F18" s="207"/>
      <c r="G18" s="207"/>
      <c r="H18" s="208"/>
      <c r="I18" s="211" t="s">
        <v>11</v>
      </c>
      <c r="J18" s="212"/>
      <c r="K18" s="61">
        <v>2610100000</v>
      </c>
      <c r="L18" s="12"/>
    </row>
    <row r="19" spans="1:12" s="2" customFormat="1" ht="18" customHeight="1" thickBot="1">
      <c r="A19" s="60" t="s">
        <v>46</v>
      </c>
      <c r="B19" s="206" t="s">
        <v>231</v>
      </c>
      <c r="C19" s="207"/>
      <c r="D19" s="207"/>
      <c r="E19" s="207"/>
      <c r="F19" s="207"/>
      <c r="G19" s="207"/>
      <c r="H19" s="208"/>
      <c r="I19" s="211" t="s">
        <v>4</v>
      </c>
      <c r="J19" s="212"/>
      <c r="K19" s="61"/>
      <c r="L19" s="12"/>
    </row>
    <row r="20" spans="1:12" s="2" customFormat="1" ht="18" customHeight="1" thickBot="1">
      <c r="A20" s="60" t="s">
        <v>47</v>
      </c>
      <c r="B20" s="206" t="s">
        <v>232</v>
      </c>
      <c r="C20" s="207"/>
      <c r="D20" s="207"/>
      <c r="E20" s="207"/>
      <c r="F20" s="207"/>
      <c r="G20" s="207"/>
      <c r="H20" s="208"/>
      <c r="I20" s="211" t="s">
        <v>3</v>
      </c>
      <c r="J20" s="212"/>
      <c r="K20" s="61"/>
      <c r="L20" s="12"/>
    </row>
    <row r="21" spans="1:12" s="2" customFormat="1" ht="18" customHeight="1" thickBot="1">
      <c r="A21" s="60" t="s">
        <v>48</v>
      </c>
      <c r="B21" s="206" t="s">
        <v>239</v>
      </c>
      <c r="C21" s="207"/>
      <c r="D21" s="207"/>
      <c r="E21" s="207"/>
      <c r="F21" s="207"/>
      <c r="G21" s="207"/>
      <c r="H21" s="208"/>
      <c r="I21" s="211" t="s">
        <v>49</v>
      </c>
      <c r="J21" s="212"/>
      <c r="K21" s="61" t="s">
        <v>227</v>
      </c>
      <c r="L21" s="12"/>
    </row>
    <row r="22" spans="1:12" s="2" customFormat="1" ht="18" customHeight="1" thickBot="1">
      <c r="A22" s="60" t="s">
        <v>50</v>
      </c>
      <c r="B22" s="236" t="s">
        <v>54</v>
      </c>
      <c r="C22" s="237"/>
      <c r="D22" s="237"/>
      <c r="E22" s="237"/>
      <c r="F22" s="237"/>
      <c r="G22" s="237"/>
      <c r="H22" s="238"/>
      <c r="I22" s="62"/>
      <c r="J22" s="63"/>
      <c r="K22" s="61"/>
      <c r="L22" s="13"/>
    </row>
    <row r="23" spans="1:12" s="2" customFormat="1" ht="18" customHeight="1" thickBot="1">
      <c r="A23" s="60" t="s">
        <v>7</v>
      </c>
      <c r="B23" s="206" t="s">
        <v>233</v>
      </c>
      <c r="C23" s="207"/>
      <c r="D23" s="207"/>
      <c r="E23" s="207"/>
      <c r="F23" s="207"/>
      <c r="G23" s="207"/>
      <c r="H23" s="208"/>
      <c r="I23" s="62"/>
      <c r="J23" s="63"/>
      <c r="K23" s="61"/>
      <c r="L23" s="12"/>
    </row>
    <row r="24" spans="1:12" s="2" customFormat="1" ht="18" customHeight="1" thickBot="1">
      <c r="A24" s="60" t="s">
        <v>10</v>
      </c>
      <c r="B24" s="206">
        <v>211.75</v>
      </c>
      <c r="C24" s="207"/>
      <c r="D24" s="207"/>
      <c r="E24" s="207"/>
      <c r="F24" s="207"/>
      <c r="G24" s="207"/>
      <c r="H24" s="208"/>
      <c r="I24" s="211" t="s">
        <v>13</v>
      </c>
      <c r="J24" s="212"/>
      <c r="K24" s="61"/>
      <c r="L24" s="12"/>
    </row>
    <row r="25" spans="1:12" s="2" customFormat="1" ht="18" customHeight="1" thickBot="1">
      <c r="A25" s="60" t="s">
        <v>51</v>
      </c>
      <c r="B25" s="206" t="s">
        <v>234</v>
      </c>
      <c r="C25" s="207"/>
      <c r="D25" s="207"/>
      <c r="E25" s="207"/>
      <c r="F25" s="207"/>
      <c r="G25" s="207"/>
      <c r="H25" s="208"/>
      <c r="I25" s="211" t="s">
        <v>14</v>
      </c>
      <c r="J25" s="212"/>
      <c r="K25" s="61"/>
      <c r="L25" s="12"/>
    </row>
    <row r="26" spans="1:12" s="2" customFormat="1" ht="18" customHeight="1" thickBot="1">
      <c r="A26" s="60" t="s">
        <v>52</v>
      </c>
      <c r="B26" s="206" t="s">
        <v>235</v>
      </c>
      <c r="C26" s="207"/>
      <c r="D26" s="207"/>
      <c r="E26" s="207"/>
      <c r="F26" s="207"/>
      <c r="G26" s="207"/>
      <c r="H26" s="208"/>
      <c r="I26" s="64"/>
      <c r="J26" s="64"/>
      <c r="K26" s="64"/>
      <c r="L26" s="13"/>
    </row>
    <row r="27" spans="1:12" s="2" customFormat="1" ht="18" customHeight="1" thickBot="1">
      <c r="A27" s="60" t="s">
        <v>53</v>
      </c>
      <c r="B27" s="206" t="s">
        <v>236</v>
      </c>
      <c r="C27" s="207"/>
      <c r="D27" s="207"/>
      <c r="E27" s="207"/>
      <c r="F27" s="207"/>
      <c r="G27" s="207"/>
      <c r="H27" s="208"/>
      <c r="I27" s="51"/>
      <c r="J27" s="51"/>
      <c r="K27" s="51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71.25" customHeight="1">
      <c r="A29" s="232" t="s">
        <v>301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</row>
    <row r="30" spans="1:12" s="2" customFormat="1" ht="14.25" customHeight="1" thickBot="1">
      <c r="A30" s="3"/>
      <c r="B30" s="15"/>
      <c r="C30" s="15"/>
      <c r="D30" s="16"/>
      <c r="E30" s="16"/>
      <c r="F30" s="16"/>
      <c r="G30" s="65" t="s">
        <v>87</v>
      </c>
      <c r="H30" s="16"/>
      <c r="I30" s="16"/>
      <c r="J30" s="16"/>
      <c r="K30" s="16"/>
      <c r="L30" s="16" t="s">
        <v>26</v>
      </c>
    </row>
    <row r="31" spans="1:12" s="10" customFormat="1" ht="20.100000000000001" customHeight="1" thickBot="1">
      <c r="A31" s="226" t="s">
        <v>17</v>
      </c>
      <c r="B31" s="228" t="s">
        <v>226</v>
      </c>
      <c r="C31" s="239" t="s">
        <v>88</v>
      </c>
      <c r="D31" s="230" t="s">
        <v>300</v>
      </c>
      <c r="E31" s="230"/>
      <c r="F31" s="230"/>
      <c r="G31" s="231"/>
      <c r="H31" s="230" t="s">
        <v>89</v>
      </c>
      <c r="I31" s="230"/>
      <c r="J31" s="230"/>
      <c r="K31" s="231"/>
      <c r="L31" s="234" t="s">
        <v>15</v>
      </c>
    </row>
    <row r="32" spans="1:12" s="10" customFormat="1" ht="70.5" customHeight="1" thickBot="1">
      <c r="A32" s="227"/>
      <c r="B32" s="229"/>
      <c r="C32" s="240"/>
      <c r="D32" s="66" t="s">
        <v>90</v>
      </c>
      <c r="E32" s="66" t="s">
        <v>91</v>
      </c>
      <c r="F32" s="66" t="s">
        <v>92</v>
      </c>
      <c r="G32" s="66" t="s">
        <v>93</v>
      </c>
      <c r="H32" s="66" t="s">
        <v>90</v>
      </c>
      <c r="I32" s="66" t="s">
        <v>91</v>
      </c>
      <c r="J32" s="66" t="s">
        <v>92</v>
      </c>
      <c r="K32" s="67" t="s">
        <v>93</v>
      </c>
      <c r="L32" s="235"/>
    </row>
    <row r="33" spans="1:12" s="10" customFormat="1" ht="20.100000000000001" customHeight="1" thickBot="1">
      <c r="A33" s="99">
        <v>1</v>
      </c>
      <c r="B33" s="100"/>
      <c r="C33" s="100">
        <v>2</v>
      </c>
      <c r="D33" s="101">
        <v>3</v>
      </c>
      <c r="E33" s="101">
        <v>4</v>
      </c>
      <c r="F33" s="101">
        <v>5</v>
      </c>
      <c r="G33" s="101">
        <v>6</v>
      </c>
      <c r="H33" s="101">
        <v>7</v>
      </c>
      <c r="I33" s="101">
        <v>8</v>
      </c>
      <c r="J33" s="101">
        <v>9</v>
      </c>
      <c r="K33" s="101">
        <v>10</v>
      </c>
      <c r="L33" s="17">
        <v>11</v>
      </c>
    </row>
    <row r="34" spans="1:12" s="18" customFormat="1" ht="22.5" customHeight="1" thickBot="1">
      <c r="A34" s="91" t="s">
        <v>57</v>
      </c>
      <c r="B34" s="92">
        <v>1</v>
      </c>
      <c r="C34" s="93">
        <v>1000</v>
      </c>
      <c r="D34" s="93"/>
      <c r="E34" s="94"/>
      <c r="F34" s="95"/>
      <c r="G34" s="96"/>
      <c r="H34" s="97"/>
      <c r="I34" s="94"/>
      <c r="J34" s="94"/>
      <c r="K34" s="98"/>
      <c r="L34" s="19"/>
    </row>
    <row r="35" spans="1:12" s="20" customFormat="1" ht="19.5" customHeight="1" thickBot="1">
      <c r="A35" s="88" t="s">
        <v>55</v>
      </c>
      <c r="B35" s="84">
        <f>B34+1</f>
        <v>2</v>
      </c>
      <c r="C35" s="76">
        <v>1010</v>
      </c>
      <c r="D35" s="145">
        <f>D36+D37+D38+D42+D43</f>
        <v>8323.1</v>
      </c>
      <c r="E35" s="107">
        <f>E37+E38+E43+E36</f>
        <v>8922.9</v>
      </c>
      <c r="F35" s="107">
        <f>E35-D35</f>
        <v>599.79999999999927</v>
      </c>
      <c r="G35" s="107">
        <f>F35/D35*100</f>
        <v>7.2064495200105636</v>
      </c>
      <c r="H35" s="107">
        <f>H37+H38+H43+H36</f>
        <v>27785.300000000003</v>
      </c>
      <c r="I35" s="107">
        <f>I37+I38+I43+I36</f>
        <v>25976.400000000001</v>
      </c>
      <c r="J35" s="107">
        <f>H35-I35</f>
        <v>1808.9000000000015</v>
      </c>
      <c r="K35" s="107">
        <f>J35/H35*100</f>
        <v>6.5102770169838049</v>
      </c>
      <c r="L35" s="46"/>
    </row>
    <row r="36" spans="1:12" s="21" customFormat="1" ht="18" customHeight="1">
      <c r="A36" s="22" t="s">
        <v>137</v>
      </c>
      <c r="B36" s="85">
        <f t="shared" ref="B36:B105" si="0">B35+1</f>
        <v>3</v>
      </c>
      <c r="C36" s="77">
        <v>1020</v>
      </c>
      <c r="D36" s="187">
        <f>D54</f>
        <v>15</v>
      </c>
      <c r="E36" s="187">
        <f>E54</f>
        <v>23.4</v>
      </c>
      <c r="F36" s="132">
        <f>D36-E36</f>
        <v>-8.3999999999999986</v>
      </c>
      <c r="G36" s="132">
        <f t="shared" ref="G36:G102" si="1">F36/D36*100</f>
        <v>-55.999999999999993</v>
      </c>
      <c r="H36" s="132">
        <f>H54</f>
        <v>4567.8999999999996</v>
      </c>
      <c r="I36" s="132">
        <f>I54</f>
        <v>4567.8999999999996</v>
      </c>
      <c r="J36" s="154">
        <f>H36-I36</f>
        <v>0</v>
      </c>
      <c r="K36" s="155">
        <f>J36/H36*100</f>
        <v>0</v>
      </c>
      <c r="L36" s="25"/>
    </row>
    <row r="37" spans="1:12" s="21" customFormat="1" ht="20.25">
      <c r="A37" s="22" t="s">
        <v>94</v>
      </c>
      <c r="B37" s="85">
        <f t="shared" si="0"/>
        <v>4</v>
      </c>
      <c r="C37" s="77">
        <v>1030</v>
      </c>
      <c r="D37" s="108">
        <v>7649.1</v>
      </c>
      <c r="E37" s="108">
        <v>8180.6</v>
      </c>
      <c r="F37" s="132">
        <f>D37-E37</f>
        <v>-531.5</v>
      </c>
      <c r="G37" s="132">
        <f t="shared" si="1"/>
        <v>-6.9485298924056416</v>
      </c>
      <c r="H37" s="108">
        <v>17395.400000000001</v>
      </c>
      <c r="I37" s="108">
        <v>17395.400000000001</v>
      </c>
      <c r="J37" s="154">
        <f t="shared" ref="J37:J43" si="2">H37-I37</f>
        <v>0</v>
      </c>
      <c r="K37" s="155">
        <f t="shared" ref="K37:K43" si="3">J37/H37*100</f>
        <v>0</v>
      </c>
      <c r="L37" s="25"/>
    </row>
    <row r="38" spans="1:12" s="21" customFormat="1" ht="20.25">
      <c r="A38" s="22" t="s">
        <v>138</v>
      </c>
      <c r="B38" s="85">
        <f t="shared" si="0"/>
        <v>5</v>
      </c>
      <c r="C38" s="77">
        <v>1040</v>
      </c>
      <c r="D38" s="187">
        <f>D39+D40+D41</f>
        <v>526.5</v>
      </c>
      <c r="E38" s="108">
        <f>E39+E40+E41</f>
        <v>505.9</v>
      </c>
      <c r="F38" s="132">
        <f t="shared" ref="F38:F48" si="4">D38-E38</f>
        <v>20.600000000000023</v>
      </c>
      <c r="G38" s="132">
        <f t="shared" si="1"/>
        <v>3.9126305792972502</v>
      </c>
      <c r="H38" s="132">
        <f>H39+H40+H41</f>
        <v>5326.2</v>
      </c>
      <c r="I38" s="108">
        <f>I39+I40+I41</f>
        <v>3457</v>
      </c>
      <c r="J38" s="154">
        <f t="shared" si="2"/>
        <v>1869.1999999999998</v>
      </c>
      <c r="K38" s="155">
        <f t="shared" si="3"/>
        <v>35.094438811910926</v>
      </c>
      <c r="L38" s="26"/>
    </row>
    <row r="39" spans="1:12" s="21" customFormat="1" ht="18" customHeight="1">
      <c r="A39" s="23" t="s">
        <v>139</v>
      </c>
      <c r="B39" s="85">
        <f t="shared" si="0"/>
        <v>6</v>
      </c>
      <c r="C39" s="78" t="s">
        <v>140</v>
      </c>
      <c r="D39" s="187">
        <v>435.9</v>
      </c>
      <c r="E39" s="108">
        <f>E119</f>
        <v>289.39999999999998</v>
      </c>
      <c r="F39" s="132">
        <f>D39-E39</f>
        <v>146.5</v>
      </c>
      <c r="G39" s="132">
        <f t="shared" si="1"/>
        <v>33.608625831612763</v>
      </c>
      <c r="H39" s="108">
        <f>H119</f>
        <v>2276.5</v>
      </c>
      <c r="I39" s="108">
        <f>I119</f>
        <v>592</v>
      </c>
      <c r="J39" s="154">
        <f t="shared" si="2"/>
        <v>1684.5</v>
      </c>
      <c r="K39" s="155">
        <f t="shared" si="3"/>
        <v>73.995168021085007</v>
      </c>
      <c r="L39" s="26"/>
    </row>
    <row r="40" spans="1:12" s="21" customFormat="1" ht="18" customHeight="1">
      <c r="A40" s="23" t="s">
        <v>141</v>
      </c>
      <c r="B40" s="85">
        <f t="shared" si="0"/>
        <v>7</v>
      </c>
      <c r="C40" s="78" t="s">
        <v>142</v>
      </c>
      <c r="D40" s="108">
        <v>90.6</v>
      </c>
      <c r="E40" s="108">
        <f>E125</f>
        <v>103.1</v>
      </c>
      <c r="F40" s="132">
        <f t="shared" si="4"/>
        <v>-12.5</v>
      </c>
      <c r="G40" s="132">
        <f t="shared" si="1"/>
        <v>-13.796909492273732</v>
      </c>
      <c r="H40" s="108">
        <v>323.60000000000002</v>
      </c>
      <c r="I40" s="108">
        <f>I125</f>
        <v>161.4</v>
      </c>
      <c r="J40" s="154">
        <f t="shared" si="2"/>
        <v>162.20000000000002</v>
      </c>
      <c r="K40" s="155">
        <f t="shared" si="3"/>
        <v>50.123609394313974</v>
      </c>
      <c r="L40" s="26"/>
    </row>
    <row r="41" spans="1:12" s="21" customFormat="1" ht="18" customHeight="1">
      <c r="A41" s="23" t="s">
        <v>143</v>
      </c>
      <c r="B41" s="85">
        <f t="shared" si="0"/>
        <v>8</v>
      </c>
      <c r="C41" s="78" t="s">
        <v>144</v>
      </c>
      <c r="D41" s="187">
        <v>0</v>
      </c>
      <c r="E41" s="108">
        <f>E108</f>
        <v>113.4</v>
      </c>
      <c r="F41" s="132">
        <f t="shared" si="4"/>
        <v>-113.4</v>
      </c>
      <c r="G41" s="132"/>
      <c r="H41" s="108">
        <f>H108</f>
        <v>2726.1</v>
      </c>
      <c r="I41" s="108">
        <f>I108</f>
        <v>2703.6</v>
      </c>
      <c r="J41" s="154">
        <f t="shared" si="2"/>
        <v>22.5</v>
      </c>
      <c r="K41" s="155">
        <f t="shared" si="3"/>
        <v>0.82535490260812161</v>
      </c>
      <c r="L41" s="26"/>
    </row>
    <row r="42" spans="1:12" s="21" customFormat="1" ht="18" customHeight="1">
      <c r="A42" s="22" t="s">
        <v>145</v>
      </c>
      <c r="B42" s="85">
        <f t="shared" si="0"/>
        <v>9</v>
      </c>
      <c r="C42" s="77">
        <v>1050</v>
      </c>
      <c r="D42" s="110"/>
      <c r="E42" s="108"/>
      <c r="F42" s="132">
        <f t="shared" si="4"/>
        <v>0</v>
      </c>
      <c r="G42" s="132"/>
      <c r="H42" s="132">
        <v>0</v>
      </c>
      <c r="I42" s="108"/>
      <c r="J42" s="154">
        <f t="shared" si="2"/>
        <v>0</v>
      </c>
      <c r="K42" s="155"/>
      <c r="L42" s="26"/>
    </row>
    <row r="43" spans="1:12" s="21" customFormat="1" ht="18" customHeight="1">
      <c r="A43" s="22" t="s">
        <v>56</v>
      </c>
      <c r="B43" s="85">
        <f t="shared" si="0"/>
        <v>10</v>
      </c>
      <c r="C43" s="77">
        <v>1060</v>
      </c>
      <c r="D43" s="115">
        <f>D47+D48+D45+D46</f>
        <v>132.5</v>
      </c>
      <c r="E43" s="115">
        <f>E47+E48+E46+E45</f>
        <v>213</v>
      </c>
      <c r="F43" s="132">
        <f t="shared" si="4"/>
        <v>-80.5</v>
      </c>
      <c r="G43" s="132">
        <f t="shared" si="1"/>
        <v>-60.75471698113207</v>
      </c>
      <c r="H43" s="132">
        <f>H47+H48+H45</f>
        <v>495.79999999999995</v>
      </c>
      <c r="I43" s="132">
        <f>I47+I48+I46+I45</f>
        <v>556.09999999999991</v>
      </c>
      <c r="J43" s="154">
        <f t="shared" si="2"/>
        <v>-60.299999999999955</v>
      </c>
      <c r="K43" s="155">
        <f t="shared" si="3"/>
        <v>-12.162162162162154</v>
      </c>
      <c r="L43" s="26"/>
    </row>
    <row r="44" spans="1:12" s="21" customFormat="1" ht="18" customHeight="1" thickBot="1">
      <c r="A44" s="23" t="s">
        <v>27</v>
      </c>
      <c r="B44" s="85">
        <f t="shared" si="0"/>
        <v>11</v>
      </c>
      <c r="C44" s="78" t="s">
        <v>97</v>
      </c>
      <c r="D44" s="110"/>
      <c r="E44" s="108"/>
      <c r="F44" s="132">
        <f t="shared" si="4"/>
        <v>0</v>
      </c>
      <c r="G44" s="132"/>
      <c r="H44" s="132">
        <v>0</v>
      </c>
      <c r="I44" s="108"/>
      <c r="J44" s="154"/>
      <c r="K44" s="155"/>
      <c r="L44" s="47"/>
    </row>
    <row r="45" spans="1:12" s="20" customFormat="1" ht="18" customHeight="1" thickBot="1">
      <c r="A45" s="23" t="s">
        <v>28</v>
      </c>
      <c r="B45" s="85">
        <f t="shared" si="0"/>
        <v>12</v>
      </c>
      <c r="C45" s="78" t="s">
        <v>146</v>
      </c>
      <c r="D45" s="110">
        <v>7</v>
      </c>
      <c r="E45" s="132">
        <v>7</v>
      </c>
      <c r="F45" s="132">
        <f t="shared" si="4"/>
        <v>0</v>
      </c>
      <c r="G45" s="132"/>
      <c r="H45" s="132">
        <v>7</v>
      </c>
      <c r="I45" s="132">
        <v>7</v>
      </c>
      <c r="J45" s="128"/>
      <c r="K45" s="129"/>
      <c r="L45" s="30"/>
    </row>
    <row r="46" spans="1:12" s="21" customFormat="1" ht="18" customHeight="1" thickBot="1">
      <c r="A46" s="23" t="s">
        <v>147</v>
      </c>
      <c r="B46" s="85">
        <f t="shared" si="0"/>
        <v>13</v>
      </c>
      <c r="C46" s="78" t="s">
        <v>148</v>
      </c>
      <c r="D46" s="110">
        <v>60.3</v>
      </c>
      <c r="E46" s="108">
        <v>60.3</v>
      </c>
      <c r="F46" s="132">
        <f t="shared" si="4"/>
        <v>0</v>
      </c>
      <c r="G46" s="132"/>
      <c r="H46" s="132">
        <v>60.3</v>
      </c>
      <c r="I46" s="108">
        <v>60.3</v>
      </c>
      <c r="J46" s="154"/>
      <c r="K46" s="155"/>
      <c r="L46" s="24"/>
    </row>
    <row r="47" spans="1:12" s="21" customFormat="1" ht="18" customHeight="1">
      <c r="A47" s="23" t="s">
        <v>95</v>
      </c>
      <c r="B47" s="85">
        <f t="shared" si="0"/>
        <v>14</v>
      </c>
      <c r="C47" s="78" t="s">
        <v>149</v>
      </c>
      <c r="D47" s="110">
        <v>65.2</v>
      </c>
      <c r="E47" s="110">
        <f>129.4+57.6</f>
        <v>187</v>
      </c>
      <c r="F47" s="132">
        <f t="shared" si="4"/>
        <v>-121.8</v>
      </c>
      <c r="G47" s="132">
        <f t="shared" si="1"/>
        <v>-186.80981595092024</v>
      </c>
      <c r="H47" s="132">
        <v>183.9</v>
      </c>
      <c r="I47" s="110">
        <f>183.9+57.6</f>
        <v>241.5</v>
      </c>
      <c r="J47" s="154">
        <f t="shared" ref="J47" si="5">H47-I47</f>
        <v>-57.599999999999994</v>
      </c>
      <c r="K47" s="155">
        <f t="shared" ref="K47" si="6">J47/H47*100</f>
        <v>-31.321370309951057</v>
      </c>
      <c r="L47" s="25"/>
    </row>
    <row r="48" spans="1:12" s="21" customFormat="1" ht="18" customHeight="1">
      <c r="A48" s="23" t="s">
        <v>150</v>
      </c>
      <c r="B48" s="85">
        <f t="shared" si="0"/>
        <v>15</v>
      </c>
      <c r="C48" s="78" t="s">
        <v>151</v>
      </c>
      <c r="D48" s="188">
        <v>0</v>
      </c>
      <c r="E48" s="108">
        <f>76.6-60.3-57.6</f>
        <v>-41.300000000000004</v>
      </c>
      <c r="F48" s="132">
        <f t="shared" si="4"/>
        <v>41.300000000000004</v>
      </c>
      <c r="G48" s="132">
        <v>0</v>
      </c>
      <c r="H48" s="132">
        <v>304.89999999999998</v>
      </c>
      <c r="I48" s="108">
        <f>304.9-57.6</f>
        <v>247.29999999999998</v>
      </c>
      <c r="J48" s="154">
        <f t="shared" ref="J48" si="7">H48-I48</f>
        <v>57.599999999999994</v>
      </c>
      <c r="K48" s="155">
        <f t="shared" ref="K48" si="8">J48/H48*100</f>
        <v>18.891439816333225</v>
      </c>
      <c r="L48" s="26"/>
    </row>
    <row r="49" spans="1:12" s="21" customFormat="1" ht="57" customHeight="1">
      <c r="A49" s="163" t="s">
        <v>246</v>
      </c>
      <c r="B49" s="164">
        <v>16</v>
      </c>
      <c r="C49" s="165" t="s">
        <v>247</v>
      </c>
      <c r="D49" s="166"/>
      <c r="E49" s="22"/>
      <c r="F49" s="167"/>
      <c r="G49" s="168"/>
      <c r="H49" s="73"/>
      <c r="I49" s="50"/>
      <c r="J49" s="50"/>
      <c r="K49" s="68"/>
      <c r="L49" s="26"/>
    </row>
    <row r="50" spans="1:12" s="21" customFormat="1" ht="36" customHeight="1">
      <c r="A50" s="23" t="s">
        <v>248</v>
      </c>
      <c r="B50" s="85">
        <v>17</v>
      </c>
      <c r="C50" s="78" t="s">
        <v>152</v>
      </c>
      <c r="D50" s="110"/>
      <c r="E50" s="154"/>
      <c r="F50" s="128"/>
      <c r="G50" s="132"/>
      <c r="H50" s="128"/>
      <c r="I50" s="154"/>
      <c r="J50" s="154"/>
      <c r="K50" s="155"/>
      <c r="L50" s="26"/>
    </row>
    <row r="51" spans="1:12" s="21" customFormat="1" ht="25.5" customHeight="1">
      <c r="A51" s="23" t="s">
        <v>249</v>
      </c>
      <c r="B51" s="85">
        <v>18</v>
      </c>
      <c r="C51" s="78">
        <v>1070</v>
      </c>
      <c r="D51" s="110"/>
      <c r="E51" s="154"/>
      <c r="F51" s="128"/>
      <c r="G51" s="132"/>
      <c r="H51" s="128">
        <v>0</v>
      </c>
      <c r="I51" s="154">
        <v>0</v>
      </c>
      <c r="J51" s="154"/>
      <c r="K51" s="154"/>
      <c r="L51" s="26"/>
    </row>
    <row r="52" spans="1:12" s="21" customFormat="1" ht="27" customHeight="1" thickBot="1">
      <c r="A52" s="23" t="s">
        <v>298</v>
      </c>
      <c r="B52" s="85">
        <v>19</v>
      </c>
      <c r="C52" s="78">
        <v>1080</v>
      </c>
      <c r="D52" s="169">
        <v>49.1</v>
      </c>
      <c r="E52" s="170">
        <v>49.1</v>
      </c>
      <c r="F52" s="171"/>
      <c r="G52" s="132"/>
      <c r="H52" s="128">
        <v>49.1</v>
      </c>
      <c r="I52" s="154">
        <v>49.1</v>
      </c>
      <c r="J52" s="154"/>
      <c r="K52" s="154"/>
      <c r="L52" s="26"/>
    </row>
    <row r="53" spans="1:12" s="21" customFormat="1" ht="18" customHeight="1" thickBot="1">
      <c r="A53" s="88" t="s">
        <v>96</v>
      </c>
      <c r="B53" s="84">
        <v>20</v>
      </c>
      <c r="C53" s="76">
        <v>1100</v>
      </c>
      <c r="D53" s="145">
        <f>D54+D69+D107+D96</f>
        <v>6025.7999999999993</v>
      </c>
      <c r="E53" s="145">
        <f>E54+E69+E107+E96</f>
        <v>6884.5999999999985</v>
      </c>
      <c r="F53" s="152">
        <f t="shared" ref="F53" si="9">E53-D53</f>
        <v>858.79999999999927</v>
      </c>
      <c r="G53" s="162">
        <f t="shared" si="1"/>
        <v>14.252049520395621</v>
      </c>
      <c r="H53" s="181">
        <f>H54+H69+H107+H96</f>
        <v>24538.7</v>
      </c>
      <c r="I53" s="181">
        <f>I54+I69+I107+I96</f>
        <v>22667.8</v>
      </c>
      <c r="J53" s="181">
        <f>H53-I53</f>
        <v>1870.9000000000015</v>
      </c>
      <c r="K53" s="173">
        <f>J53/H53*100</f>
        <v>7.6242832749901233</v>
      </c>
      <c r="L53" s="26"/>
    </row>
    <row r="54" spans="1:12" s="21" customFormat="1" ht="18" customHeight="1" thickBot="1">
      <c r="A54" s="89" t="s">
        <v>251</v>
      </c>
      <c r="B54" s="84">
        <f t="shared" si="0"/>
        <v>21</v>
      </c>
      <c r="C54" s="79">
        <v>1110</v>
      </c>
      <c r="D54" s="145">
        <f>SUM(D55:D63)</f>
        <v>15</v>
      </c>
      <c r="E54" s="145">
        <f t="shared" ref="E54" si="10">SUM(E55:E63)</f>
        <v>23.4</v>
      </c>
      <c r="F54" s="150">
        <f t="shared" ref="F54:F95" si="11">D54-E54</f>
        <v>-8.3999999999999986</v>
      </c>
      <c r="G54" s="162">
        <f t="shared" si="1"/>
        <v>-55.999999999999993</v>
      </c>
      <c r="H54" s="145">
        <f>SUM(H55:H63)</f>
        <v>4567.8999999999996</v>
      </c>
      <c r="I54" s="145">
        <f>SUM(I55:I63)</f>
        <v>4567.8999999999996</v>
      </c>
      <c r="J54" s="151">
        <f t="shared" ref="J54" si="12">H54-I54</f>
        <v>0</v>
      </c>
      <c r="K54" s="153">
        <f>J54/H54*100</f>
        <v>0</v>
      </c>
      <c r="L54" s="26"/>
    </row>
    <row r="55" spans="1:12" s="21" customFormat="1" ht="18" customHeight="1">
      <c r="A55" s="22" t="s">
        <v>58</v>
      </c>
      <c r="B55" s="85">
        <f t="shared" si="0"/>
        <v>22</v>
      </c>
      <c r="C55" s="77" t="s">
        <v>112</v>
      </c>
      <c r="D55" s="114">
        <v>12.3</v>
      </c>
      <c r="E55" s="108">
        <v>19.2</v>
      </c>
      <c r="F55" s="132">
        <f t="shared" si="11"/>
        <v>-6.8999999999999986</v>
      </c>
      <c r="G55" s="132">
        <f t="shared" si="1"/>
        <v>-56.097560975609738</v>
      </c>
      <c r="H55" s="132">
        <v>3211</v>
      </c>
      <c r="I55" s="108">
        <v>3211</v>
      </c>
      <c r="J55" s="108">
        <f t="shared" ref="J55" si="13">H55-I55</f>
        <v>0</v>
      </c>
      <c r="K55" s="155">
        <f t="shared" ref="K55:K60" si="14">J55/H55*100</f>
        <v>0</v>
      </c>
      <c r="L55" s="26"/>
    </row>
    <row r="56" spans="1:12" s="21" customFormat="1" ht="18" customHeight="1">
      <c r="A56" s="22" t="s">
        <v>59</v>
      </c>
      <c r="B56" s="85">
        <f t="shared" si="0"/>
        <v>23</v>
      </c>
      <c r="C56" s="77" t="s">
        <v>123</v>
      </c>
      <c r="D56" s="115">
        <v>2.7</v>
      </c>
      <c r="E56" s="108">
        <v>4.2</v>
      </c>
      <c r="F56" s="132">
        <f t="shared" si="11"/>
        <v>-1.5</v>
      </c>
      <c r="G56" s="132">
        <f t="shared" si="1"/>
        <v>-55.55555555555555</v>
      </c>
      <c r="H56" s="132">
        <v>706.9</v>
      </c>
      <c r="I56" s="108">
        <v>706.9</v>
      </c>
      <c r="J56" s="108">
        <f t="shared" ref="J56:J60" si="15">H56-I56</f>
        <v>0</v>
      </c>
      <c r="K56" s="155">
        <f t="shared" si="14"/>
        <v>0</v>
      </c>
      <c r="L56" s="26"/>
    </row>
    <row r="57" spans="1:12" s="21" customFormat="1" ht="18" customHeight="1">
      <c r="A57" s="22" t="s">
        <v>153</v>
      </c>
      <c r="B57" s="85">
        <f t="shared" si="0"/>
        <v>24</v>
      </c>
      <c r="C57" s="77" t="s">
        <v>158</v>
      </c>
      <c r="D57" s="115"/>
      <c r="E57" s="108"/>
      <c r="F57" s="132"/>
      <c r="G57" s="132"/>
      <c r="H57" s="132">
        <v>60</v>
      </c>
      <c r="I57" s="108">
        <v>60</v>
      </c>
      <c r="J57" s="108">
        <f t="shared" si="15"/>
        <v>0</v>
      </c>
      <c r="K57" s="155">
        <f t="shared" si="14"/>
        <v>0</v>
      </c>
      <c r="L57" s="26"/>
    </row>
    <row r="58" spans="1:12" s="21" customFormat="1" ht="18" customHeight="1">
      <c r="A58" s="22" t="s">
        <v>60</v>
      </c>
      <c r="B58" s="85">
        <f t="shared" si="0"/>
        <v>25</v>
      </c>
      <c r="C58" s="77" t="s">
        <v>159</v>
      </c>
      <c r="D58" s="115"/>
      <c r="E58" s="116"/>
      <c r="F58" s="132"/>
      <c r="G58" s="132"/>
      <c r="H58" s="132">
        <v>318</v>
      </c>
      <c r="I58" s="108">
        <v>318</v>
      </c>
      <c r="J58" s="108">
        <f t="shared" si="15"/>
        <v>0</v>
      </c>
      <c r="K58" s="155">
        <f t="shared" si="14"/>
        <v>0</v>
      </c>
      <c r="L58" s="26"/>
    </row>
    <row r="59" spans="1:12" s="21" customFormat="1" ht="18" customHeight="1">
      <c r="A59" s="22" t="s">
        <v>61</v>
      </c>
      <c r="B59" s="85">
        <f t="shared" si="0"/>
        <v>26</v>
      </c>
      <c r="C59" s="77" t="s">
        <v>160</v>
      </c>
      <c r="D59" s="115"/>
      <c r="E59" s="116"/>
      <c r="F59" s="132"/>
      <c r="G59" s="132"/>
      <c r="H59" s="132">
        <v>212</v>
      </c>
      <c r="I59" s="108">
        <v>212</v>
      </c>
      <c r="J59" s="108">
        <f t="shared" si="15"/>
        <v>0</v>
      </c>
      <c r="K59" s="155">
        <f t="shared" si="14"/>
        <v>0</v>
      </c>
      <c r="L59" s="26"/>
    </row>
    <row r="60" spans="1:12" s="21" customFormat="1" ht="18" customHeight="1">
      <c r="A60" s="22" t="s">
        <v>154</v>
      </c>
      <c r="B60" s="85">
        <f t="shared" si="0"/>
        <v>27</v>
      </c>
      <c r="C60" s="77" t="s">
        <v>161</v>
      </c>
      <c r="D60" s="115"/>
      <c r="E60" s="116"/>
      <c r="F60" s="132"/>
      <c r="G60" s="132"/>
      <c r="H60" s="132">
        <v>60</v>
      </c>
      <c r="I60" s="108">
        <v>60</v>
      </c>
      <c r="J60" s="108">
        <f t="shared" si="15"/>
        <v>0</v>
      </c>
      <c r="K60" s="155">
        <f t="shared" si="14"/>
        <v>0</v>
      </c>
      <c r="L60" s="26"/>
    </row>
    <row r="61" spans="1:12" s="21" customFormat="1" ht="18" customHeight="1">
      <c r="A61" s="22" t="s">
        <v>62</v>
      </c>
      <c r="B61" s="85">
        <f t="shared" si="0"/>
        <v>28</v>
      </c>
      <c r="C61" s="77" t="s">
        <v>162</v>
      </c>
      <c r="D61" s="115"/>
      <c r="E61" s="116"/>
      <c r="F61" s="132"/>
      <c r="G61" s="132"/>
      <c r="H61" s="132">
        <v>0</v>
      </c>
      <c r="I61" s="108"/>
      <c r="J61" s="108"/>
      <c r="K61" s="109"/>
      <c r="L61" s="26"/>
    </row>
    <row r="62" spans="1:12" s="21" customFormat="1" ht="18" customHeight="1">
      <c r="A62" s="22" t="s">
        <v>124</v>
      </c>
      <c r="B62" s="85">
        <f t="shared" si="0"/>
        <v>29</v>
      </c>
      <c r="C62" s="77" t="s">
        <v>163</v>
      </c>
      <c r="D62" s="115"/>
      <c r="E62" s="116"/>
      <c r="F62" s="132"/>
      <c r="G62" s="132"/>
      <c r="H62" s="132">
        <v>0</v>
      </c>
      <c r="I62" s="108"/>
      <c r="J62" s="108"/>
      <c r="K62" s="109"/>
      <c r="L62" s="26"/>
    </row>
    <row r="63" spans="1:12" s="21" customFormat="1" ht="18" customHeight="1">
      <c r="A63" s="22" t="s">
        <v>125</v>
      </c>
      <c r="B63" s="85">
        <f t="shared" si="0"/>
        <v>30</v>
      </c>
      <c r="C63" s="77" t="s">
        <v>164</v>
      </c>
      <c r="D63" s="115"/>
      <c r="E63" s="116"/>
      <c r="F63" s="132"/>
      <c r="G63" s="132"/>
      <c r="H63" s="132">
        <v>0</v>
      </c>
      <c r="I63" s="108"/>
      <c r="J63" s="108"/>
      <c r="K63" s="109"/>
      <c r="L63" s="26"/>
    </row>
    <row r="64" spans="1:12" s="21" customFormat="1" ht="18" customHeight="1">
      <c r="A64" s="22" t="s">
        <v>155</v>
      </c>
      <c r="B64" s="85">
        <f t="shared" si="0"/>
        <v>31</v>
      </c>
      <c r="C64" s="77" t="s">
        <v>165</v>
      </c>
      <c r="D64" s="115"/>
      <c r="E64" s="116"/>
      <c r="F64" s="132"/>
      <c r="G64" s="132"/>
      <c r="H64" s="132">
        <v>0</v>
      </c>
      <c r="I64" s="108"/>
      <c r="J64" s="108"/>
      <c r="K64" s="109"/>
      <c r="L64" s="26"/>
    </row>
    <row r="65" spans="1:12" s="21" customFormat="1" ht="18" customHeight="1">
      <c r="A65" s="174" t="s">
        <v>252</v>
      </c>
      <c r="B65" s="164">
        <v>32</v>
      </c>
      <c r="C65" s="175" t="s">
        <v>253</v>
      </c>
      <c r="D65" s="108"/>
      <c r="E65" s="116"/>
      <c r="F65" s="132"/>
      <c r="G65" s="132"/>
      <c r="H65" s="132"/>
      <c r="I65" s="108"/>
      <c r="J65" s="108"/>
      <c r="K65" s="108"/>
      <c r="L65" s="26"/>
    </row>
    <row r="66" spans="1:12" s="21" customFormat="1" ht="18" customHeight="1">
      <c r="A66" s="176" t="s">
        <v>119</v>
      </c>
      <c r="B66" s="164">
        <v>33</v>
      </c>
      <c r="C66" s="177" t="s">
        <v>254</v>
      </c>
      <c r="D66" s="108"/>
      <c r="E66" s="116"/>
      <c r="F66" s="132"/>
      <c r="G66" s="132"/>
      <c r="H66" s="132"/>
      <c r="I66" s="108"/>
      <c r="J66" s="108"/>
      <c r="K66" s="108"/>
      <c r="L66" s="26"/>
    </row>
    <row r="67" spans="1:12" s="21" customFormat="1" ht="18" customHeight="1">
      <c r="A67" s="163" t="s">
        <v>120</v>
      </c>
      <c r="B67" s="164">
        <v>34</v>
      </c>
      <c r="C67" s="178" t="s">
        <v>255</v>
      </c>
      <c r="D67" s="108"/>
      <c r="E67" s="116"/>
      <c r="F67" s="132"/>
      <c r="G67" s="132"/>
      <c r="H67" s="132"/>
      <c r="I67" s="108"/>
      <c r="J67" s="108"/>
      <c r="K67" s="108"/>
      <c r="L67" s="26"/>
    </row>
    <row r="68" spans="1:12" s="21" customFormat="1" ht="18" customHeight="1" thickBot="1">
      <c r="A68" s="163" t="s">
        <v>121</v>
      </c>
      <c r="B68" s="179">
        <v>35</v>
      </c>
      <c r="C68" s="178" t="s">
        <v>256</v>
      </c>
      <c r="D68" s="108"/>
      <c r="E68" s="116"/>
      <c r="F68" s="132"/>
      <c r="G68" s="132"/>
      <c r="H68" s="132"/>
      <c r="I68" s="108"/>
      <c r="J68" s="108"/>
      <c r="K68" s="108"/>
      <c r="L68" s="26"/>
    </row>
    <row r="69" spans="1:12" s="21" customFormat="1" ht="15" customHeight="1" thickBot="1">
      <c r="A69" s="89" t="s">
        <v>156</v>
      </c>
      <c r="B69" s="84">
        <v>36</v>
      </c>
      <c r="C69" s="79">
        <v>1120</v>
      </c>
      <c r="D69" s="148">
        <f>D70+D71+D72+D80+D91+D95+D78+D94+D79</f>
        <v>5419.7999999999993</v>
      </c>
      <c r="E69" s="148">
        <f>E70+E71+E72+E80+E91+E95+E78+E94+E79</f>
        <v>6286.9</v>
      </c>
      <c r="F69" s="107">
        <f t="shared" ref="F69:F75" si="16">E69-D69</f>
        <v>867.10000000000036</v>
      </c>
      <c r="G69" s="162">
        <f t="shared" si="1"/>
        <v>15.998745341156509</v>
      </c>
      <c r="H69" s="148">
        <f t="shared" ref="H69" si="17">H70+H71+H72+H80+H91+H95+H78+H94+H79</f>
        <v>14319.300000000001</v>
      </c>
      <c r="I69" s="148">
        <f>I70+I71+I72+I80+I91+I95+I78+I94+I79</f>
        <v>14319.300000000001</v>
      </c>
      <c r="J69" s="107">
        <f>H69-I69</f>
        <v>0</v>
      </c>
      <c r="K69" s="173">
        <f>J69/H69*100</f>
        <v>0</v>
      </c>
      <c r="L69" s="26"/>
    </row>
    <row r="70" spans="1:12" s="21" customFormat="1" ht="18" customHeight="1">
      <c r="A70" s="22" t="s">
        <v>58</v>
      </c>
      <c r="B70" s="85">
        <f t="shared" si="0"/>
        <v>37</v>
      </c>
      <c r="C70" s="77" t="s">
        <v>257</v>
      </c>
      <c r="D70" s="114">
        <v>3811.6</v>
      </c>
      <c r="E70" s="116">
        <v>4514.8</v>
      </c>
      <c r="F70" s="132">
        <f t="shared" si="16"/>
        <v>703.20000000000027</v>
      </c>
      <c r="G70" s="132">
        <f t="shared" si="1"/>
        <v>18.448945324797993</v>
      </c>
      <c r="H70" s="132">
        <v>11021.6</v>
      </c>
      <c r="I70" s="108">
        <v>11021.6</v>
      </c>
      <c r="J70" s="154">
        <f>H70-I70</f>
        <v>0</v>
      </c>
      <c r="K70" s="155">
        <f t="shared" ref="K70:K81" si="18">J70/H70*100</f>
        <v>0</v>
      </c>
      <c r="L70" s="26"/>
    </row>
    <row r="71" spans="1:12" s="21" customFormat="1" ht="18" customHeight="1">
      <c r="A71" s="22" t="s">
        <v>59</v>
      </c>
      <c r="B71" s="85">
        <f t="shared" si="0"/>
        <v>38</v>
      </c>
      <c r="C71" s="77" t="s">
        <v>258</v>
      </c>
      <c r="D71" s="115">
        <v>952.8</v>
      </c>
      <c r="E71" s="116">
        <v>1010.7</v>
      </c>
      <c r="F71" s="132">
        <f>E71-D71</f>
        <v>57.900000000000091</v>
      </c>
      <c r="G71" s="132">
        <f t="shared" si="1"/>
        <v>6.0768261964735615</v>
      </c>
      <c r="H71" s="132">
        <v>2459.1</v>
      </c>
      <c r="I71" s="108">
        <v>2459.1</v>
      </c>
      <c r="J71" s="154">
        <f t="shared" ref="J71:J81" si="19">H71-I71</f>
        <v>0</v>
      </c>
      <c r="K71" s="155">
        <f t="shared" si="18"/>
        <v>0</v>
      </c>
      <c r="L71" s="26"/>
    </row>
    <row r="72" spans="1:12" s="21" customFormat="1" ht="18" customHeight="1">
      <c r="A72" s="22" t="s">
        <v>153</v>
      </c>
      <c r="B72" s="85">
        <f t="shared" si="0"/>
        <v>39</v>
      </c>
      <c r="C72" s="77" t="s">
        <v>259</v>
      </c>
      <c r="D72" s="115">
        <v>104.9</v>
      </c>
      <c r="E72" s="116">
        <v>124.9</v>
      </c>
      <c r="F72" s="132">
        <f t="shared" si="16"/>
        <v>20</v>
      </c>
      <c r="G72" s="132">
        <f t="shared" si="1"/>
        <v>19.065776930409914</v>
      </c>
      <c r="H72" s="132">
        <v>136.19999999999999</v>
      </c>
      <c r="I72" s="108">
        <v>136.19999999999999</v>
      </c>
      <c r="J72" s="154">
        <f t="shared" si="19"/>
        <v>0</v>
      </c>
      <c r="K72" s="155">
        <f t="shared" si="18"/>
        <v>0</v>
      </c>
      <c r="L72" s="26"/>
    </row>
    <row r="73" spans="1:12" s="21" customFormat="1" ht="18" customHeight="1">
      <c r="A73" s="27" t="s">
        <v>98</v>
      </c>
      <c r="B73" s="85">
        <f t="shared" si="0"/>
        <v>40</v>
      </c>
      <c r="C73" s="180" t="s">
        <v>265</v>
      </c>
      <c r="D73" s="115"/>
      <c r="E73" s="116">
        <v>0</v>
      </c>
      <c r="F73" s="132">
        <f t="shared" si="16"/>
        <v>0</v>
      </c>
      <c r="G73" s="132">
        <v>0</v>
      </c>
      <c r="H73" s="132">
        <v>0</v>
      </c>
      <c r="I73" s="108">
        <v>0</v>
      </c>
      <c r="J73" s="154">
        <f t="shared" si="19"/>
        <v>0</v>
      </c>
      <c r="K73" s="155">
        <v>0</v>
      </c>
      <c r="L73" s="26"/>
    </row>
    <row r="74" spans="1:12" s="21" customFormat="1" ht="18" customHeight="1">
      <c r="A74" s="27" t="s">
        <v>99</v>
      </c>
      <c r="B74" s="85">
        <f t="shared" si="0"/>
        <v>41</v>
      </c>
      <c r="C74" s="180" t="s">
        <v>266</v>
      </c>
      <c r="D74" s="115">
        <v>5</v>
      </c>
      <c r="E74" s="116">
        <v>20</v>
      </c>
      <c r="F74" s="132">
        <f t="shared" si="16"/>
        <v>15</v>
      </c>
      <c r="G74" s="132">
        <f t="shared" si="1"/>
        <v>300</v>
      </c>
      <c r="H74" s="132">
        <v>20</v>
      </c>
      <c r="I74" s="108">
        <v>20</v>
      </c>
      <c r="J74" s="154">
        <f t="shared" si="19"/>
        <v>0</v>
      </c>
      <c r="K74" s="155">
        <f t="shared" si="18"/>
        <v>0</v>
      </c>
      <c r="L74" s="26"/>
    </row>
    <row r="75" spans="1:12" s="21" customFormat="1" ht="18" customHeight="1">
      <c r="A75" s="27" t="s">
        <v>100</v>
      </c>
      <c r="B75" s="85">
        <f t="shared" si="0"/>
        <v>42</v>
      </c>
      <c r="C75" s="180" t="s">
        <v>267</v>
      </c>
      <c r="D75" s="115">
        <v>10.199999999999999</v>
      </c>
      <c r="E75" s="116">
        <v>10.199999999999999</v>
      </c>
      <c r="F75" s="132">
        <f t="shared" si="16"/>
        <v>0</v>
      </c>
      <c r="G75" s="132">
        <f t="shared" si="1"/>
        <v>0</v>
      </c>
      <c r="H75" s="132">
        <v>10.199999999999999</v>
      </c>
      <c r="I75" s="108">
        <v>10.199999999999999</v>
      </c>
      <c r="J75" s="154">
        <f t="shared" si="19"/>
        <v>0</v>
      </c>
      <c r="K75" s="155">
        <f t="shared" si="18"/>
        <v>0</v>
      </c>
      <c r="L75" s="26"/>
    </row>
    <row r="76" spans="1:12" s="21" customFormat="1" ht="18" customHeight="1">
      <c r="A76" s="27" t="s">
        <v>101</v>
      </c>
      <c r="B76" s="85">
        <f t="shared" si="0"/>
        <v>43</v>
      </c>
      <c r="C76" s="180" t="s">
        <v>268</v>
      </c>
      <c r="D76" s="115">
        <v>3.9</v>
      </c>
      <c r="E76" s="116">
        <v>8.9</v>
      </c>
      <c r="F76" s="132">
        <f t="shared" ref="F76:F81" si="20">E76-D76</f>
        <v>5</v>
      </c>
      <c r="G76" s="132">
        <f t="shared" si="1"/>
        <v>128.2051282051282</v>
      </c>
      <c r="H76" s="132">
        <v>20.2</v>
      </c>
      <c r="I76" s="108">
        <v>20.2</v>
      </c>
      <c r="J76" s="154">
        <f t="shared" si="19"/>
        <v>0</v>
      </c>
      <c r="K76" s="155">
        <f t="shared" si="18"/>
        <v>0</v>
      </c>
      <c r="L76" s="26"/>
    </row>
    <row r="77" spans="1:12" s="21" customFormat="1" ht="18" customHeight="1">
      <c r="A77" s="27" t="s">
        <v>102</v>
      </c>
      <c r="B77" s="85">
        <f t="shared" si="0"/>
        <v>44</v>
      </c>
      <c r="C77" s="180" t="s">
        <v>269</v>
      </c>
      <c r="D77" s="115">
        <v>85.8</v>
      </c>
      <c r="E77" s="116">
        <v>2.2999999999999998</v>
      </c>
      <c r="F77" s="132">
        <f t="shared" si="20"/>
        <v>-83.5</v>
      </c>
      <c r="G77" s="132">
        <f t="shared" si="1"/>
        <v>-97.31934731934733</v>
      </c>
      <c r="H77" s="132">
        <v>85.8</v>
      </c>
      <c r="I77" s="108">
        <v>85.8</v>
      </c>
      <c r="J77" s="154">
        <f t="shared" si="19"/>
        <v>0</v>
      </c>
      <c r="K77" s="155">
        <f t="shared" si="18"/>
        <v>0</v>
      </c>
      <c r="L77" s="26"/>
    </row>
    <row r="78" spans="1:12" s="21" customFormat="1" ht="18" customHeight="1">
      <c r="A78" s="22" t="s">
        <v>60</v>
      </c>
      <c r="B78" s="85">
        <f t="shared" si="0"/>
        <v>45</v>
      </c>
      <c r="C78" s="77" t="s">
        <v>260</v>
      </c>
      <c r="D78" s="115">
        <v>173.8</v>
      </c>
      <c r="E78" s="116">
        <v>214.8</v>
      </c>
      <c r="F78" s="132">
        <f t="shared" si="20"/>
        <v>41</v>
      </c>
      <c r="G78" s="132">
        <f t="shared" si="1"/>
        <v>23.590333716915993</v>
      </c>
      <c r="H78" s="132">
        <v>203.8</v>
      </c>
      <c r="I78" s="108">
        <v>203.8</v>
      </c>
      <c r="J78" s="154">
        <f t="shared" si="19"/>
        <v>0</v>
      </c>
      <c r="K78" s="155">
        <f t="shared" si="18"/>
        <v>0</v>
      </c>
      <c r="L78" s="26"/>
    </row>
    <row r="79" spans="1:12" s="21" customFormat="1" ht="18" customHeight="1">
      <c r="A79" s="22" t="s">
        <v>61</v>
      </c>
      <c r="B79" s="85">
        <f t="shared" si="0"/>
        <v>46</v>
      </c>
      <c r="C79" s="77" t="s">
        <v>261</v>
      </c>
      <c r="D79" s="115">
        <v>46.2</v>
      </c>
      <c r="E79" s="116">
        <v>89.2</v>
      </c>
      <c r="F79" s="132">
        <f t="shared" si="20"/>
        <v>43</v>
      </c>
      <c r="G79" s="132">
        <f>F79/D80*100</f>
        <v>34.262948207171313</v>
      </c>
      <c r="H79" s="132">
        <v>120.1</v>
      </c>
      <c r="I79" s="108">
        <v>120.1</v>
      </c>
      <c r="J79" s="154">
        <f t="shared" si="19"/>
        <v>0</v>
      </c>
      <c r="K79" s="155">
        <f t="shared" si="18"/>
        <v>0</v>
      </c>
      <c r="L79" s="26"/>
    </row>
    <row r="80" spans="1:12" s="21" customFormat="1" ht="18" customHeight="1">
      <c r="A80" s="22" t="s">
        <v>154</v>
      </c>
      <c r="B80" s="85">
        <f t="shared" si="0"/>
        <v>47</v>
      </c>
      <c r="C80" s="77" t="s">
        <v>262</v>
      </c>
      <c r="D80" s="115">
        <v>125.5</v>
      </c>
      <c r="E80" s="115">
        <f>E83+E85+E86+E90+E81</f>
        <v>127.49999999999999</v>
      </c>
      <c r="F80" s="132">
        <f t="shared" si="20"/>
        <v>1.9999999999999858</v>
      </c>
      <c r="G80" s="132">
        <f>F80/D81*100</f>
        <v>333.33333333333098</v>
      </c>
      <c r="H80" s="115">
        <v>151.5</v>
      </c>
      <c r="I80" s="115">
        <f>I83+I85+I86+I90+I81</f>
        <v>151.5</v>
      </c>
      <c r="J80" s="154">
        <f t="shared" si="19"/>
        <v>0</v>
      </c>
      <c r="K80" s="155">
        <f t="shared" si="18"/>
        <v>0</v>
      </c>
      <c r="L80" s="26"/>
    </row>
    <row r="81" spans="1:12" s="21" customFormat="1" ht="18" customHeight="1">
      <c r="A81" s="28" t="s">
        <v>103</v>
      </c>
      <c r="B81" s="85">
        <f t="shared" si="0"/>
        <v>48</v>
      </c>
      <c r="C81" s="80" t="s">
        <v>270</v>
      </c>
      <c r="D81" s="115">
        <v>0.6</v>
      </c>
      <c r="E81" s="116">
        <v>0.6</v>
      </c>
      <c r="F81" s="132">
        <f t="shared" si="20"/>
        <v>0</v>
      </c>
      <c r="G81" s="132">
        <f t="shared" si="1"/>
        <v>0</v>
      </c>
      <c r="H81" s="132">
        <v>26</v>
      </c>
      <c r="I81" s="108">
        <v>26</v>
      </c>
      <c r="J81" s="154">
        <f t="shared" si="19"/>
        <v>0</v>
      </c>
      <c r="K81" s="155">
        <f t="shared" si="18"/>
        <v>0</v>
      </c>
      <c r="L81" s="26"/>
    </row>
    <row r="82" spans="1:12" s="21" customFormat="1" ht="18" customHeight="1">
      <c r="A82" s="28" t="s">
        <v>104</v>
      </c>
      <c r="B82" s="85">
        <f t="shared" si="0"/>
        <v>49</v>
      </c>
      <c r="C82" s="80" t="s">
        <v>271</v>
      </c>
      <c r="D82" s="115">
        <v>0</v>
      </c>
      <c r="E82" s="116"/>
      <c r="F82" s="132"/>
      <c r="G82" s="132"/>
      <c r="H82" s="132"/>
      <c r="I82" s="108"/>
      <c r="J82" s="154"/>
      <c r="K82" s="155"/>
      <c r="L82" s="26"/>
    </row>
    <row r="83" spans="1:12" s="21" customFormat="1" ht="18" customHeight="1">
      <c r="A83" s="28" t="s">
        <v>105</v>
      </c>
      <c r="B83" s="85">
        <f t="shared" si="0"/>
        <v>50</v>
      </c>
      <c r="C83" s="80" t="s">
        <v>272</v>
      </c>
      <c r="D83" s="115">
        <v>14</v>
      </c>
      <c r="E83" s="116">
        <v>14</v>
      </c>
      <c r="F83" s="132">
        <f t="shared" ref="F83:F94" si="21">E83-D83</f>
        <v>0</v>
      </c>
      <c r="G83" s="132">
        <f t="shared" si="1"/>
        <v>0</v>
      </c>
      <c r="H83" s="132">
        <v>14</v>
      </c>
      <c r="I83" s="108">
        <v>14</v>
      </c>
      <c r="J83" s="154">
        <f t="shared" ref="J83:J94" si="22">H83-I83</f>
        <v>0</v>
      </c>
      <c r="K83" s="155">
        <f t="shared" ref="K83:K94" si="23">J83/H83*100</f>
        <v>0</v>
      </c>
      <c r="L83" s="26"/>
    </row>
    <row r="84" spans="1:12" s="21" customFormat="1" ht="18" customHeight="1">
      <c r="A84" s="28" t="s">
        <v>106</v>
      </c>
      <c r="B84" s="85">
        <f t="shared" si="0"/>
        <v>51</v>
      </c>
      <c r="C84" s="80" t="s">
        <v>273</v>
      </c>
      <c r="D84" s="115"/>
      <c r="E84" s="116"/>
      <c r="F84" s="132">
        <f t="shared" si="21"/>
        <v>0</v>
      </c>
      <c r="G84" s="132">
        <f t="shared" ref="G84:G94" si="24">F84/D85*100</f>
        <v>0</v>
      </c>
      <c r="H84" s="132"/>
      <c r="I84" s="108"/>
      <c r="J84" s="154">
        <f t="shared" si="22"/>
        <v>0</v>
      </c>
      <c r="K84" s="155"/>
      <c r="L84" s="26"/>
    </row>
    <row r="85" spans="1:12" s="21" customFormat="1" ht="18" customHeight="1">
      <c r="A85" s="28" t="s">
        <v>107</v>
      </c>
      <c r="B85" s="85">
        <f t="shared" si="0"/>
        <v>52</v>
      </c>
      <c r="C85" s="80" t="s">
        <v>274</v>
      </c>
      <c r="D85" s="115">
        <v>2</v>
      </c>
      <c r="E85" s="116">
        <v>2</v>
      </c>
      <c r="F85" s="132">
        <f t="shared" si="21"/>
        <v>0</v>
      </c>
      <c r="G85" s="132">
        <f t="shared" si="24"/>
        <v>0</v>
      </c>
      <c r="H85" s="132">
        <v>2</v>
      </c>
      <c r="I85" s="108">
        <v>2</v>
      </c>
      <c r="J85" s="154">
        <f t="shared" si="22"/>
        <v>0</v>
      </c>
      <c r="K85" s="155">
        <f t="shared" si="23"/>
        <v>0</v>
      </c>
      <c r="L85" s="26"/>
    </row>
    <row r="86" spans="1:12" s="21" customFormat="1" ht="30" customHeight="1">
      <c r="A86" s="28" t="s">
        <v>108</v>
      </c>
      <c r="B86" s="85">
        <f t="shared" si="0"/>
        <v>53</v>
      </c>
      <c r="C86" s="80" t="s">
        <v>275</v>
      </c>
      <c r="D86" s="115">
        <v>4.8</v>
      </c>
      <c r="E86" s="116">
        <v>4.8</v>
      </c>
      <c r="F86" s="132">
        <f t="shared" si="21"/>
        <v>0</v>
      </c>
      <c r="G86" s="132">
        <f t="shared" si="1"/>
        <v>0</v>
      </c>
      <c r="H86" s="132">
        <v>4.8</v>
      </c>
      <c r="I86" s="108">
        <v>4.8</v>
      </c>
      <c r="J86" s="154">
        <f t="shared" si="22"/>
        <v>0</v>
      </c>
      <c r="K86" s="155">
        <f t="shared" si="23"/>
        <v>0</v>
      </c>
      <c r="L86" s="26"/>
    </row>
    <row r="87" spans="1:12" s="21" customFormat="1" ht="18" customHeight="1">
      <c r="A87" s="28" t="s">
        <v>109</v>
      </c>
      <c r="B87" s="85">
        <f t="shared" si="0"/>
        <v>54</v>
      </c>
      <c r="C87" s="80" t="s">
        <v>276</v>
      </c>
      <c r="D87" s="115"/>
      <c r="E87" s="116"/>
      <c r="F87" s="132">
        <f t="shared" si="21"/>
        <v>0</v>
      </c>
      <c r="G87" s="132"/>
      <c r="H87" s="132"/>
      <c r="I87" s="108"/>
      <c r="J87" s="154">
        <f t="shared" si="22"/>
        <v>0</v>
      </c>
      <c r="K87" s="155"/>
      <c r="L87" s="26"/>
    </row>
    <row r="88" spans="1:12" s="21" customFormat="1" ht="18" customHeight="1">
      <c r="A88" s="28" t="s">
        <v>110</v>
      </c>
      <c r="B88" s="85">
        <f t="shared" si="0"/>
        <v>55</v>
      </c>
      <c r="C88" s="80" t="s">
        <v>277</v>
      </c>
      <c r="D88" s="115"/>
      <c r="E88" s="116"/>
      <c r="F88" s="132">
        <f t="shared" si="21"/>
        <v>0</v>
      </c>
      <c r="G88" s="132"/>
      <c r="H88" s="132"/>
      <c r="I88" s="108"/>
      <c r="J88" s="154">
        <f t="shared" si="22"/>
        <v>0</v>
      </c>
      <c r="K88" s="155"/>
      <c r="L88" s="26"/>
    </row>
    <row r="89" spans="1:12" s="21" customFormat="1" ht="18" customHeight="1" thickBot="1">
      <c r="A89" s="28" t="s">
        <v>111</v>
      </c>
      <c r="B89" s="85">
        <f t="shared" si="0"/>
        <v>56</v>
      </c>
      <c r="C89" s="80" t="s">
        <v>278</v>
      </c>
      <c r="D89" s="115"/>
      <c r="E89" s="116"/>
      <c r="F89" s="132">
        <f t="shared" si="21"/>
        <v>0</v>
      </c>
      <c r="G89" s="132"/>
      <c r="H89" s="132"/>
      <c r="I89" s="108"/>
      <c r="J89" s="154">
        <f t="shared" si="22"/>
        <v>0</v>
      </c>
      <c r="K89" s="155"/>
      <c r="L89" s="29"/>
    </row>
    <row r="90" spans="1:12" s="21" customFormat="1" ht="18" customHeight="1" thickBot="1">
      <c r="A90" s="28" t="s">
        <v>102</v>
      </c>
      <c r="B90" s="85">
        <f t="shared" si="0"/>
        <v>57</v>
      </c>
      <c r="C90" s="80" t="s">
        <v>279</v>
      </c>
      <c r="D90" s="115">
        <v>104.7</v>
      </c>
      <c r="E90" s="116">
        <v>106.1</v>
      </c>
      <c r="F90" s="132">
        <f t="shared" si="21"/>
        <v>1.3999999999999915</v>
      </c>
      <c r="G90" s="132">
        <f t="shared" si="1"/>
        <v>1.3371537726838505</v>
      </c>
      <c r="H90" s="132">
        <v>104.7</v>
      </c>
      <c r="I90" s="108">
        <v>104.7</v>
      </c>
      <c r="J90" s="154">
        <f t="shared" si="22"/>
        <v>0</v>
      </c>
      <c r="K90" s="155">
        <f t="shared" si="23"/>
        <v>0</v>
      </c>
      <c r="L90" s="24"/>
    </row>
    <row r="91" spans="1:12" s="21" customFormat="1" ht="18" customHeight="1">
      <c r="A91" s="22" t="s">
        <v>62</v>
      </c>
      <c r="B91" s="85">
        <f t="shared" si="0"/>
        <v>58</v>
      </c>
      <c r="C91" s="77" t="s">
        <v>263</v>
      </c>
      <c r="D91" s="115">
        <v>0</v>
      </c>
      <c r="E91" s="116"/>
      <c r="F91" s="132">
        <f t="shared" si="21"/>
        <v>0</v>
      </c>
      <c r="G91" s="132"/>
      <c r="H91" s="132"/>
      <c r="I91" s="108"/>
      <c r="J91" s="154">
        <f t="shared" si="22"/>
        <v>0</v>
      </c>
      <c r="K91" s="155"/>
      <c r="L91" s="25"/>
    </row>
    <row r="92" spans="1:12" s="21" customFormat="1" ht="18" customHeight="1">
      <c r="A92" s="22" t="s">
        <v>124</v>
      </c>
      <c r="B92" s="85">
        <f t="shared" si="0"/>
        <v>59</v>
      </c>
      <c r="C92" s="77" t="s">
        <v>264</v>
      </c>
      <c r="D92" s="115"/>
      <c r="E92" s="116"/>
      <c r="F92" s="132">
        <f t="shared" si="21"/>
        <v>0</v>
      </c>
      <c r="G92" s="132"/>
      <c r="H92" s="132"/>
      <c r="I92" s="108"/>
      <c r="J92" s="154">
        <f t="shared" si="22"/>
        <v>0</v>
      </c>
      <c r="K92" s="155"/>
      <c r="L92" s="26"/>
    </row>
    <row r="93" spans="1:12" s="21" customFormat="1" ht="18" customHeight="1">
      <c r="A93" s="22" t="s">
        <v>125</v>
      </c>
      <c r="B93" s="85">
        <f t="shared" si="0"/>
        <v>60</v>
      </c>
      <c r="C93" s="77" t="s">
        <v>280</v>
      </c>
      <c r="D93" s="115"/>
      <c r="E93" s="116"/>
      <c r="F93" s="132">
        <f t="shared" si="21"/>
        <v>0</v>
      </c>
      <c r="G93" s="132">
        <f t="shared" si="24"/>
        <v>0</v>
      </c>
      <c r="H93" s="132"/>
      <c r="I93" s="108"/>
      <c r="J93" s="154">
        <f t="shared" si="22"/>
        <v>0</v>
      </c>
      <c r="K93" s="155"/>
      <c r="L93" s="26"/>
    </row>
    <row r="94" spans="1:12" s="21" customFormat="1" ht="18" customHeight="1">
      <c r="A94" s="22" t="s">
        <v>155</v>
      </c>
      <c r="B94" s="85">
        <f t="shared" si="0"/>
        <v>61</v>
      </c>
      <c r="C94" s="77" t="s">
        <v>281</v>
      </c>
      <c r="D94" s="115">
        <v>2.4</v>
      </c>
      <c r="E94" s="116">
        <v>2.4</v>
      </c>
      <c r="F94" s="132">
        <f t="shared" si="21"/>
        <v>0</v>
      </c>
      <c r="G94" s="132">
        <f t="shared" si="24"/>
        <v>0</v>
      </c>
      <c r="H94" s="132">
        <v>2.4</v>
      </c>
      <c r="I94" s="108">
        <v>2.4</v>
      </c>
      <c r="J94" s="154">
        <f t="shared" si="22"/>
        <v>0</v>
      </c>
      <c r="K94" s="155">
        <f t="shared" si="23"/>
        <v>0</v>
      </c>
      <c r="L94" s="26"/>
    </row>
    <row r="95" spans="1:12" s="21" customFormat="1" ht="18" customHeight="1" thickBot="1">
      <c r="A95" s="22" t="s">
        <v>157</v>
      </c>
      <c r="B95" s="85">
        <f t="shared" si="0"/>
        <v>62</v>
      </c>
      <c r="C95" s="77" t="s">
        <v>282</v>
      </c>
      <c r="D95" s="115">
        <v>202.6</v>
      </c>
      <c r="E95" s="116">
        <v>202.6</v>
      </c>
      <c r="F95" s="132">
        <f t="shared" si="11"/>
        <v>0</v>
      </c>
      <c r="G95" s="132">
        <f t="shared" si="1"/>
        <v>0</v>
      </c>
      <c r="H95" s="132">
        <v>224.6</v>
      </c>
      <c r="I95" s="108">
        <v>224.6</v>
      </c>
      <c r="J95" s="154">
        <f t="shared" ref="J95" si="25">H95-I95</f>
        <v>0</v>
      </c>
      <c r="K95" s="155">
        <f t="shared" ref="K95" si="26">J95/H95*100</f>
        <v>0</v>
      </c>
      <c r="L95" s="26"/>
    </row>
    <row r="96" spans="1:12" s="21" customFormat="1" ht="18" customHeight="1" thickBot="1">
      <c r="A96" s="89" t="s">
        <v>122</v>
      </c>
      <c r="B96" s="84">
        <v>63</v>
      </c>
      <c r="C96" s="79">
        <v>1130</v>
      </c>
      <c r="D96" s="146">
        <f>SUM(D97:D106)</f>
        <v>64.5</v>
      </c>
      <c r="E96" s="146">
        <f>SUM(E97:E106)</f>
        <v>68.400000000000006</v>
      </c>
      <c r="F96" s="107">
        <f>E96-D96</f>
        <v>3.9000000000000057</v>
      </c>
      <c r="G96" s="162">
        <f t="shared" si="1"/>
        <v>6.0465116279069857</v>
      </c>
      <c r="H96" s="146">
        <f>SUM(H97:H106)</f>
        <v>325.29999999999995</v>
      </c>
      <c r="I96" s="146">
        <f>SUM(I97:I106)</f>
        <v>323.59999999999997</v>
      </c>
      <c r="J96" s="107">
        <f>H96-I96</f>
        <v>1.6999999999999886</v>
      </c>
      <c r="K96" s="153">
        <f>J96/H96*100</f>
        <v>0.52259452812787854</v>
      </c>
      <c r="L96" s="26"/>
    </row>
    <row r="97" spans="1:12" s="21" customFormat="1" ht="18" customHeight="1">
      <c r="A97" s="22" t="s">
        <v>58</v>
      </c>
      <c r="B97" s="85">
        <f t="shared" si="0"/>
        <v>64</v>
      </c>
      <c r="C97" s="77" t="s">
        <v>168</v>
      </c>
      <c r="D97" s="114">
        <v>0</v>
      </c>
      <c r="E97" s="116">
        <v>0</v>
      </c>
      <c r="F97" s="132">
        <f t="shared" ref="F97:F128" si="27">E97-D97</f>
        <v>0</v>
      </c>
      <c r="G97" s="132">
        <v>0</v>
      </c>
      <c r="H97" s="132">
        <v>10</v>
      </c>
      <c r="I97" s="108">
        <v>8.9</v>
      </c>
      <c r="J97" s="108">
        <f>H97-I97</f>
        <v>1.0999999999999996</v>
      </c>
      <c r="K97" s="155">
        <f t="shared" ref="K97:K102" si="28">J97/H97*100</f>
        <v>10.999999999999996</v>
      </c>
      <c r="L97" s="26"/>
    </row>
    <row r="98" spans="1:12" s="21" customFormat="1" ht="18" customHeight="1">
      <c r="A98" s="22" t="s">
        <v>59</v>
      </c>
      <c r="B98" s="85">
        <f t="shared" si="0"/>
        <v>65</v>
      </c>
      <c r="C98" s="77" t="s">
        <v>169</v>
      </c>
      <c r="D98" s="115">
        <v>0</v>
      </c>
      <c r="E98" s="116">
        <v>0</v>
      </c>
      <c r="F98" s="132">
        <f t="shared" si="27"/>
        <v>0</v>
      </c>
      <c r="G98" s="132">
        <v>0</v>
      </c>
      <c r="H98" s="132">
        <v>2.2000000000000002</v>
      </c>
      <c r="I98" s="108">
        <v>1.9</v>
      </c>
      <c r="J98" s="108">
        <f t="shared" ref="J98:J103" si="29">H98-I98</f>
        <v>0.30000000000000027</v>
      </c>
      <c r="K98" s="155">
        <f t="shared" si="28"/>
        <v>13.636363636363647</v>
      </c>
      <c r="L98" s="26"/>
    </row>
    <row r="99" spans="1:12" s="21" customFormat="1" ht="18" customHeight="1">
      <c r="A99" s="22" t="s">
        <v>153</v>
      </c>
      <c r="B99" s="85">
        <f t="shared" si="0"/>
        <v>66</v>
      </c>
      <c r="C99" s="77" t="s">
        <v>170</v>
      </c>
      <c r="D99" s="115">
        <v>14.2</v>
      </c>
      <c r="E99" s="116">
        <v>14.2</v>
      </c>
      <c r="F99" s="132">
        <f t="shared" si="27"/>
        <v>0</v>
      </c>
      <c r="G99" s="132">
        <f t="shared" si="1"/>
        <v>0</v>
      </c>
      <c r="H99" s="132">
        <v>194.6</v>
      </c>
      <c r="I99" s="108">
        <v>194.6</v>
      </c>
      <c r="J99" s="108">
        <f t="shared" si="29"/>
        <v>0</v>
      </c>
      <c r="K99" s="155">
        <f t="shared" si="28"/>
        <v>0</v>
      </c>
      <c r="L99" s="26"/>
    </row>
    <row r="100" spans="1:12" s="21" customFormat="1" ht="18" customHeight="1">
      <c r="A100" s="22" t="s">
        <v>60</v>
      </c>
      <c r="B100" s="85">
        <f t="shared" si="0"/>
        <v>67</v>
      </c>
      <c r="C100" s="77" t="s">
        <v>171</v>
      </c>
      <c r="D100" s="115">
        <v>32.5</v>
      </c>
      <c r="E100" s="116">
        <v>32.5</v>
      </c>
      <c r="F100" s="132">
        <f t="shared" si="27"/>
        <v>0</v>
      </c>
      <c r="G100" s="132">
        <f t="shared" si="1"/>
        <v>0</v>
      </c>
      <c r="H100" s="132">
        <v>53.1</v>
      </c>
      <c r="I100" s="108">
        <v>53.1</v>
      </c>
      <c r="J100" s="108">
        <f t="shared" si="29"/>
        <v>0</v>
      </c>
      <c r="K100" s="155">
        <f t="shared" si="28"/>
        <v>0</v>
      </c>
      <c r="L100" s="26"/>
    </row>
    <row r="101" spans="1:12" s="21" customFormat="1" ht="18" customHeight="1">
      <c r="A101" s="22" t="s">
        <v>61</v>
      </c>
      <c r="B101" s="85">
        <f t="shared" si="0"/>
        <v>68</v>
      </c>
      <c r="C101" s="77" t="s">
        <v>172</v>
      </c>
      <c r="D101" s="115">
        <v>0</v>
      </c>
      <c r="E101" s="116">
        <v>3.7</v>
      </c>
      <c r="F101" s="132">
        <f t="shared" si="27"/>
        <v>3.7</v>
      </c>
      <c r="G101" s="132"/>
      <c r="H101" s="132">
        <v>4</v>
      </c>
      <c r="I101" s="108">
        <v>3.7</v>
      </c>
      <c r="J101" s="108">
        <f t="shared" si="29"/>
        <v>0.29999999999999982</v>
      </c>
      <c r="K101" s="155">
        <f t="shared" si="28"/>
        <v>7.4999999999999956</v>
      </c>
      <c r="L101" s="26"/>
    </row>
    <row r="102" spans="1:12" s="21" customFormat="1" ht="18" customHeight="1">
      <c r="A102" s="22" t="s">
        <v>154</v>
      </c>
      <c r="B102" s="85">
        <f t="shared" si="0"/>
        <v>69</v>
      </c>
      <c r="C102" s="77" t="s">
        <v>173</v>
      </c>
      <c r="D102" s="115">
        <v>10.5</v>
      </c>
      <c r="E102" s="116">
        <v>10.7</v>
      </c>
      <c r="F102" s="132">
        <f t="shared" si="27"/>
        <v>0.19999999999999929</v>
      </c>
      <c r="G102" s="132">
        <f t="shared" si="1"/>
        <v>1.904761904761898</v>
      </c>
      <c r="H102" s="132">
        <v>52</v>
      </c>
      <c r="I102" s="108">
        <v>52</v>
      </c>
      <c r="J102" s="108">
        <f t="shared" si="29"/>
        <v>0</v>
      </c>
      <c r="K102" s="155">
        <f t="shared" si="28"/>
        <v>0</v>
      </c>
      <c r="L102" s="26"/>
    </row>
    <row r="103" spans="1:12" s="21" customFormat="1" ht="18" customHeight="1">
      <c r="A103" s="22" t="s">
        <v>62</v>
      </c>
      <c r="B103" s="85">
        <f t="shared" si="0"/>
        <v>70</v>
      </c>
      <c r="C103" s="77" t="s">
        <v>174</v>
      </c>
      <c r="D103" s="115"/>
      <c r="E103" s="116"/>
      <c r="F103" s="132">
        <f t="shared" si="27"/>
        <v>0</v>
      </c>
      <c r="G103" s="132"/>
      <c r="H103" s="132">
        <v>0</v>
      </c>
      <c r="I103" s="108"/>
      <c r="J103" s="108">
        <f t="shared" si="29"/>
        <v>0</v>
      </c>
      <c r="K103" s="155"/>
      <c r="L103" s="26"/>
    </row>
    <row r="104" spans="1:12" s="21" customFormat="1" ht="18" customHeight="1">
      <c r="A104" s="22" t="s">
        <v>124</v>
      </c>
      <c r="B104" s="85">
        <f t="shared" si="0"/>
        <v>71</v>
      </c>
      <c r="C104" s="77" t="s">
        <v>175</v>
      </c>
      <c r="D104" s="115"/>
      <c r="E104" s="116"/>
      <c r="F104" s="132">
        <f t="shared" si="27"/>
        <v>0</v>
      </c>
      <c r="G104" s="132"/>
      <c r="H104" s="132">
        <v>0</v>
      </c>
      <c r="I104" s="108"/>
      <c r="J104" s="108"/>
      <c r="K104" s="109"/>
      <c r="L104" s="26"/>
    </row>
    <row r="105" spans="1:12" s="21" customFormat="1" ht="18" customHeight="1">
      <c r="A105" s="22" t="s">
        <v>125</v>
      </c>
      <c r="B105" s="85">
        <f t="shared" si="0"/>
        <v>72</v>
      </c>
      <c r="C105" s="77" t="s">
        <v>176</v>
      </c>
      <c r="D105" s="115"/>
      <c r="E105" s="116"/>
      <c r="F105" s="132">
        <f t="shared" si="27"/>
        <v>0</v>
      </c>
      <c r="G105" s="132"/>
      <c r="H105" s="132">
        <v>0</v>
      </c>
      <c r="I105" s="108"/>
      <c r="J105" s="108"/>
      <c r="K105" s="109"/>
      <c r="L105" s="26"/>
    </row>
    <row r="106" spans="1:12" s="21" customFormat="1" ht="18" customHeight="1" thickBot="1">
      <c r="A106" s="22" t="s">
        <v>155</v>
      </c>
      <c r="B106" s="85">
        <f t="shared" ref="B106" si="30">B105+1</f>
        <v>73</v>
      </c>
      <c r="C106" s="77" t="s">
        <v>177</v>
      </c>
      <c r="D106" s="115">
        <v>7.3</v>
      </c>
      <c r="E106" s="116">
        <v>7.3</v>
      </c>
      <c r="F106" s="132">
        <f t="shared" si="27"/>
        <v>0</v>
      </c>
      <c r="G106" s="132">
        <f t="shared" ref="G106:G133" si="31">F106/D106*100</f>
        <v>0</v>
      </c>
      <c r="H106" s="132">
        <v>9.4</v>
      </c>
      <c r="I106" s="108">
        <v>9.4</v>
      </c>
      <c r="J106" s="108">
        <f t="shared" ref="J106" si="32">H106-I106</f>
        <v>0</v>
      </c>
      <c r="K106" s="155">
        <f t="shared" ref="K106" si="33">J106/H106*100</f>
        <v>0</v>
      </c>
      <c r="L106" s="26"/>
    </row>
    <row r="107" spans="1:12" s="21" customFormat="1" ht="21" thickBot="1">
      <c r="A107" s="89" t="s">
        <v>166</v>
      </c>
      <c r="B107" s="84">
        <f>B106+1</f>
        <v>74</v>
      </c>
      <c r="C107" s="79">
        <v>1140</v>
      </c>
      <c r="D107" s="147">
        <f>D108+D119+D125</f>
        <v>526.5</v>
      </c>
      <c r="E107" s="147">
        <f>E108+E119+E125</f>
        <v>505.9</v>
      </c>
      <c r="F107" s="107">
        <f t="shared" si="27"/>
        <v>-20.600000000000023</v>
      </c>
      <c r="G107" s="162">
        <f t="shared" si="31"/>
        <v>-3.9126305792972502</v>
      </c>
      <c r="H107" s="107">
        <f>H108+H119+H125</f>
        <v>5326.2000000000007</v>
      </c>
      <c r="I107" s="113">
        <f>I108+I119+I125</f>
        <v>3457</v>
      </c>
      <c r="J107" s="107">
        <f>H107-I107</f>
        <v>1869.2000000000007</v>
      </c>
      <c r="K107" s="153">
        <f t="shared" ref="K107:K114" si="34">J107/H107*100</f>
        <v>35.094438811910941</v>
      </c>
      <c r="L107" s="26"/>
    </row>
    <row r="108" spans="1:12" s="21" customFormat="1" ht="20.25" customHeight="1" thickBot="1">
      <c r="A108" s="89" t="s">
        <v>167</v>
      </c>
      <c r="B108" s="84">
        <f>B107+1</f>
        <v>75</v>
      </c>
      <c r="C108" s="79">
        <v>1150</v>
      </c>
      <c r="D108" s="147">
        <f>D109+D110+D111+D112+D113+D114</f>
        <v>0</v>
      </c>
      <c r="E108" s="118">
        <f>SUM(E109:E117)</f>
        <v>113.4</v>
      </c>
      <c r="F108" s="107">
        <f t="shared" si="27"/>
        <v>113.4</v>
      </c>
      <c r="G108" s="162">
        <v>0</v>
      </c>
      <c r="H108" s="107">
        <f>SUM(H109:H117)</f>
        <v>2726.1</v>
      </c>
      <c r="I108" s="113">
        <f>SUM(I109:I114)</f>
        <v>2703.6</v>
      </c>
      <c r="J108" s="107">
        <f>H108-I108</f>
        <v>22.5</v>
      </c>
      <c r="K108" s="153">
        <f t="shared" si="34"/>
        <v>0.82535490260812161</v>
      </c>
      <c r="L108" s="26"/>
    </row>
    <row r="109" spans="1:12" s="21" customFormat="1" ht="18" customHeight="1">
      <c r="A109" s="22" t="s">
        <v>58</v>
      </c>
      <c r="B109" s="85">
        <f>B108+1</f>
        <v>76</v>
      </c>
      <c r="C109" s="77" t="s">
        <v>118</v>
      </c>
      <c r="D109" s="114">
        <v>0</v>
      </c>
      <c r="E109" s="116">
        <v>0</v>
      </c>
      <c r="F109" s="132">
        <f t="shared" si="27"/>
        <v>0</v>
      </c>
      <c r="G109" s="132">
        <v>0</v>
      </c>
      <c r="H109" s="132">
        <v>1223.5999999999999</v>
      </c>
      <c r="I109" s="108">
        <f>1048.6+175</f>
        <v>1223.5999999999999</v>
      </c>
      <c r="J109" s="108">
        <f t="shared" ref="J109:J114" si="35">H109-I109</f>
        <v>0</v>
      </c>
      <c r="K109" s="155">
        <f t="shared" si="34"/>
        <v>0</v>
      </c>
      <c r="L109" s="26"/>
    </row>
    <row r="110" spans="1:12" s="21" customFormat="1" ht="18" customHeight="1">
      <c r="A110" s="22" t="s">
        <v>59</v>
      </c>
      <c r="B110" s="85">
        <f t="shared" ref="B110:B175" si="36">B109+1</f>
        <v>77</v>
      </c>
      <c r="C110" s="77" t="s">
        <v>180</v>
      </c>
      <c r="D110" s="115">
        <v>0</v>
      </c>
      <c r="E110" s="116">
        <v>33.5</v>
      </c>
      <c r="F110" s="132">
        <f t="shared" si="27"/>
        <v>33.5</v>
      </c>
      <c r="G110" s="132">
        <v>0</v>
      </c>
      <c r="H110" s="132">
        <v>840</v>
      </c>
      <c r="I110" s="108">
        <v>840</v>
      </c>
      <c r="J110" s="108">
        <f t="shared" si="35"/>
        <v>0</v>
      </c>
      <c r="K110" s="155">
        <f t="shared" si="34"/>
        <v>0</v>
      </c>
      <c r="L110" s="26"/>
    </row>
    <row r="111" spans="1:12" s="21" customFormat="1" ht="18" customHeight="1">
      <c r="A111" s="22" t="s">
        <v>153</v>
      </c>
      <c r="B111" s="85">
        <f t="shared" si="36"/>
        <v>78</v>
      </c>
      <c r="C111" s="77" t="s">
        <v>181</v>
      </c>
      <c r="D111" s="115">
        <v>0</v>
      </c>
      <c r="E111" s="116">
        <v>0.9</v>
      </c>
      <c r="F111" s="132">
        <f t="shared" si="27"/>
        <v>0.9</v>
      </c>
      <c r="G111" s="132"/>
      <c r="H111" s="132">
        <v>115</v>
      </c>
      <c r="I111" s="108">
        <v>115</v>
      </c>
      <c r="J111" s="108">
        <f t="shared" si="35"/>
        <v>0</v>
      </c>
      <c r="K111" s="155">
        <f t="shared" si="34"/>
        <v>0</v>
      </c>
      <c r="L111" s="26"/>
    </row>
    <row r="112" spans="1:12" s="21" customFormat="1" ht="21" customHeight="1">
      <c r="A112" s="22" t="s">
        <v>60</v>
      </c>
      <c r="B112" s="85">
        <f t="shared" si="36"/>
        <v>79</v>
      </c>
      <c r="C112" s="77" t="s">
        <v>283</v>
      </c>
      <c r="D112" s="115">
        <v>0</v>
      </c>
      <c r="E112" s="116">
        <v>79</v>
      </c>
      <c r="F112" s="132">
        <f t="shared" si="27"/>
        <v>79</v>
      </c>
      <c r="G112" s="132"/>
      <c r="H112" s="132">
        <v>525</v>
      </c>
      <c r="I112" s="108">
        <v>525</v>
      </c>
      <c r="J112" s="108">
        <f t="shared" si="35"/>
        <v>0</v>
      </c>
      <c r="K112" s="155">
        <f t="shared" si="34"/>
        <v>0</v>
      </c>
      <c r="L112" s="26"/>
    </row>
    <row r="113" spans="1:12" s="21" customFormat="1" ht="17.25" customHeight="1">
      <c r="A113" s="22" t="s">
        <v>61</v>
      </c>
      <c r="B113" s="85">
        <f t="shared" si="36"/>
        <v>80</v>
      </c>
      <c r="C113" s="77" t="s">
        <v>284</v>
      </c>
      <c r="D113" s="115">
        <v>0</v>
      </c>
      <c r="E113" s="116">
        <v>0</v>
      </c>
      <c r="F113" s="132">
        <f t="shared" si="27"/>
        <v>0</v>
      </c>
      <c r="G113" s="132"/>
      <c r="H113" s="132">
        <v>0</v>
      </c>
      <c r="I113" s="108">
        <v>0</v>
      </c>
      <c r="J113" s="108">
        <f t="shared" si="35"/>
        <v>0</v>
      </c>
      <c r="K113" s="155">
        <v>0</v>
      </c>
      <c r="L113" s="26"/>
    </row>
    <row r="114" spans="1:12" s="21" customFormat="1" ht="18" customHeight="1">
      <c r="A114" s="22" t="s">
        <v>154</v>
      </c>
      <c r="B114" s="85">
        <f t="shared" si="36"/>
        <v>81</v>
      </c>
      <c r="C114" s="77" t="s">
        <v>285</v>
      </c>
      <c r="D114" s="115">
        <v>0</v>
      </c>
      <c r="E114" s="119">
        <v>0</v>
      </c>
      <c r="F114" s="132">
        <f t="shared" si="27"/>
        <v>0</v>
      </c>
      <c r="G114" s="132"/>
      <c r="H114" s="132">
        <v>22.5</v>
      </c>
      <c r="I114" s="120">
        <v>0</v>
      </c>
      <c r="J114" s="108">
        <f t="shared" si="35"/>
        <v>22.5</v>
      </c>
      <c r="K114" s="155">
        <f t="shared" si="34"/>
        <v>100</v>
      </c>
      <c r="L114" s="26"/>
    </row>
    <row r="115" spans="1:12" s="21" customFormat="1" ht="18" customHeight="1">
      <c r="A115" s="22" t="s">
        <v>62</v>
      </c>
      <c r="B115" s="85">
        <f t="shared" si="36"/>
        <v>82</v>
      </c>
      <c r="C115" s="77" t="s">
        <v>286</v>
      </c>
      <c r="D115" s="115"/>
      <c r="E115" s="119">
        <v>0</v>
      </c>
      <c r="F115" s="132">
        <f t="shared" si="27"/>
        <v>0</v>
      </c>
      <c r="G115" s="132"/>
      <c r="H115" s="132">
        <v>0</v>
      </c>
      <c r="I115" s="120"/>
      <c r="J115" s="120"/>
      <c r="K115" s="121"/>
      <c r="L115" s="26"/>
    </row>
    <row r="116" spans="1:12" s="21" customFormat="1" ht="18" customHeight="1">
      <c r="A116" s="22" t="s">
        <v>124</v>
      </c>
      <c r="B116" s="85">
        <f t="shared" si="36"/>
        <v>83</v>
      </c>
      <c r="C116" s="77" t="s">
        <v>287</v>
      </c>
      <c r="D116" s="115"/>
      <c r="E116" s="119">
        <v>0</v>
      </c>
      <c r="F116" s="128">
        <f t="shared" si="27"/>
        <v>0</v>
      </c>
      <c r="G116" s="132"/>
      <c r="H116" s="132">
        <v>0</v>
      </c>
      <c r="I116" s="120"/>
      <c r="J116" s="120"/>
      <c r="K116" s="121"/>
      <c r="L116" s="26"/>
    </row>
    <row r="117" spans="1:12" s="21" customFormat="1" ht="18" customHeight="1">
      <c r="A117" s="22" t="s">
        <v>125</v>
      </c>
      <c r="B117" s="85">
        <f t="shared" si="36"/>
        <v>84</v>
      </c>
      <c r="C117" s="77" t="s">
        <v>288</v>
      </c>
      <c r="D117" s="115"/>
      <c r="E117" s="119">
        <v>0</v>
      </c>
      <c r="F117" s="128">
        <f t="shared" si="27"/>
        <v>0</v>
      </c>
      <c r="G117" s="132"/>
      <c r="H117" s="132">
        <v>0</v>
      </c>
      <c r="I117" s="120"/>
      <c r="J117" s="120"/>
      <c r="K117" s="121"/>
      <c r="L117" s="26"/>
    </row>
    <row r="118" spans="1:12" s="21" customFormat="1" ht="18" customHeight="1" thickBot="1">
      <c r="A118" s="22" t="s">
        <v>155</v>
      </c>
      <c r="B118" s="85">
        <f t="shared" si="36"/>
        <v>85</v>
      </c>
      <c r="C118" s="77" t="s">
        <v>289</v>
      </c>
      <c r="D118" s="122"/>
      <c r="E118" s="116"/>
      <c r="F118" s="128">
        <f t="shared" si="27"/>
        <v>0</v>
      </c>
      <c r="G118" s="132"/>
      <c r="H118" s="132">
        <v>0</v>
      </c>
      <c r="I118" s="108"/>
      <c r="J118" s="108"/>
      <c r="K118" s="109"/>
      <c r="L118" s="26"/>
    </row>
    <row r="119" spans="1:12" s="21" customFormat="1" ht="18" customHeight="1" thickBot="1">
      <c r="A119" s="89" t="s">
        <v>113</v>
      </c>
      <c r="B119" s="84">
        <f t="shared" si="36"/>
        <v>86</v>
      </c>
      <c r="C119" s="79">
        <v>1160</v>
      </c>
      <c r="D119" s="147">
        <f>D120+D121+D122+D123+D124</f>
        <v>435.9</v>
      </c>
      <c r="E119" s="147">
        <f>E120+E121+E122+E123+E124</f>
        <v>289.39999999999998</v>
      </c>
      <c r="F119" s="107">
        <f t="shared" si="27"/>
        <v>-146.5</v>
      </c>
      <c r="G119" s="162">
        <f t="shared" si="31"/>
        <v>-33.608625831612763</v>
      </c>
      <c r="H119" s="147">
        <f>H120+H121+H122+H123+H124</f>
        <v>2276.5</v>
      </c>
      <c r="I119" s="113">
        <f>SUM(I120:I124)</f>
        <v>592</v>
      </c>
      <c r="J119" s="107">
        <f>H119-I119</f>
        <v>1684.5</v>
      </c>
      <c r="K119" s="153">
        <f t="shared" ref="K119:K127" si="37">J119/H119*100</f>
        <v>73.995168021085007</v>
      </c>
      <c r="L119" s="26"/>
    </row>
    <row r="120" spans="1:12" s="21" customFormat="1" ht="18" customHeight="1">
      <c r="A120" s="27" t="s">
        <v>114</v>
      </c>
      <c r="B120" s="85">
        <f t="shared" si="36"/>
        <v>87</v>
      </c>
      <c r="C120" s="80" t="s">
        <v>290</v>
      </c>
      <c r="D120" s="185">
        <v>380</v>
      </c>
      <c r="E120" s="116">
        <v>0</v>
      </c>
      <c r="F120" s="128">
        <f t="shared" si="27"/>
        <v>-380</v>
      </c>
      <c r="G120" s="132">
        <f t="shared" si="31"/>
        <v>-100</v>
      </c>
      <c r="H120" s="132">
        <v>1684.5</v>
      </c>
      <c r="I120" s="120">
        <v>0</v>
      </c>
      <c r="J120" s="108">
        <f t="shared" ref="J120:J127" si="38">H120-I120</f>
        <v>1684.5</v>
      </c>
      <c r="K120" s="155">
        <f t="shared" si="37"/>
        <v>100</v>
      </c>
      <c r="L120" s="26"/>
    </row>
    <row r="121" spans="1:12" s="21" customFormat="1" ht="18" customHeight="1">
      <c r="A121" s="27" t="s">
        <v>115</v>
      </c>
      <c r="B121" s="85">
        <f t="shared" si="36"/>
        <v>88</v>
      </c>
      <c r="C121" s="80" t="s">
        <v>291</v>
      </c>
      <c r="D121" s="185">
        <v>54.4</v>
      </c>
      <c r="E121" s="116">
        <v>86.6</v>
      </c>
      <c r="F121" s="128">
        <f t="shared" si="27"/>
        <v>32.199999999999996</v>
      </c>
      <c r="G121" s="132">
        <f t="shared" si="31"/>
        <v>59.191176470588225</v>
      </c>
      <c r="H121" s="132">
        <v>150</v>
      </c>
      <c r="I121" s="120">
        <v>150</v>
      </c>
      <c r="J121" s="108">
        <f t="shared" si="38"/>
        <v>0</v>
      </c>
      <c r="K121" s="155">
        <f t="shared" si="37"/>
        <v>0</v>
      </c>
      <c r="L121" s="26"/>
    </row>
    <row r="122" spans="1:12" s="21" customFormat="1" ht="18" customHeight="1">
      <c r="A122" s="27" t="s">
        <v>116</v>
      </c>
      <c r="B122" s="85">
        <f t="shared" si="36"/>
        <v>89</v>
      </c>
      <c r="C122" s="80" t="s">
        <v>292</v>
      </c>
      <c r="D122" s="185">
        <v>0</v>
      </c>
      <c r="E122" s="116">
        <v>199.9</v>
      </c>
      <c r="F122" s="128">
        <f t="shared" si="27"/>
        <v>199.9</v>
      </c>
      <c r="G122" s="132">
        <v>0</v>
      </c>
      <c r="H122" s="132">
        <v>430</v>
      </c>
      <c r="I122" s="108">
        <v>430</v>
      </c>
      <c r="J122" s="108">
        <f t="shared" si="38"/>
        <v>0</v>
      </c>
      <c r="K122" s="155">
        <f t="shared" si="37"/>
        <v>0</v>
      </c>
      <c r="L122" s="26"/>
    </row>
    <row r="123" spans="1:12" s="21" customFormat="1" ht="18" customHeight="1">
      <c r="A123" s="27" t="s">
        <v>117</v>
      </c>
      <c r="B123" s="85">
        <f t="shared" si="36"/>
        <v>90</v>
      </c>
      <c r="C123" s="80" t="s">
        <v>293</v>
      </c>
      <c r="D123" s="185"/>
      <c r="E123" s="116">
        <v>0</v>
      </c>
      <c r="F123" s="128">
        <f t="shared" si="27"/>
        <v>0</v>
      </c>
      <c r="G123" s="132"/>
      <c r="H123" s="132">
        <v>0</v>
      </c>
      <c r="I123" s="108"/>
      <c r="J123" s="108">
        <f t="shared" si="38"/>
        <v>0</v>
      </c>
      <c r="K123" s="155"/>
      <c r="L123" s="26"/>
    </row>
    <row r="124" spans="1:12" s="21" customFormat="1" ht="18" customHeight="1" thickBot="1">
      <c r="A124" s="27" t="s">
        <v>178</v>
      </c>
      <c r="B124" s="85">
        <f t="shared" si="36"/>
        <v>91</v>
      </c>
      <c r="C124" s="80" t="s">
        <v>294</v>
      </c>
      <c r="D124" s="186">
        <v>1.5</v>
      </c>
      <c r="E124" s="116">
        <v>2.9</v>
      </c>
      <c r="F124" s="128">
        <f t="shared" si="27"/>
        <v>1.4</v>
      </c>
      <c r="G124" s="132">
        <f t="shared" si="31"/>
        <v>93.333333333333329</v>
      </c>
      <c r="H124" s="132">
        <v>12</v>
      </c>
      <c r="I124" s="108">
        <v>12</v>
      </c>
      <c r="J124" s="108">
        <f t="shared" si="38"/>
        <v>0</v>
      </c>
      <c r="K124" s="155">
        <f t="shared" si="37"/>
        <v>0</v>
      </c>
      <c r="L124" s="26"/>
    </row>
    <row r="125" spans="1:12" s="21" customFormat="1" ht="18" customHeight="1" thickBot="1">
      <c r="A125" s="90" t="s">
        <v>179</v>
      </c>
      <c r="B125" s="86">
        <f t="shared" si="36"/>
        <v>92</v>
      </c>
      <c r="C125" s="81">
        <v>1170</v>
      </c>
      <c r="D125" s="117">
        <f>SUM(D126:D127)</f>
        <v>90.6</v>
      </c>
      <c r="E125" s="117">
        <f>SUM(E126:E127)</f>
        <v>103.1</v>
      </c>
      <c r="F125" s="111">
        <f t="shared" si="27"/>
        <v>12.5</v>
      </c>
      <c r="G125" s="162">
        <f t="shared" si="31"/>
        <v>13.796909492273732</v>
      </c>
      <c r="H125" s="117">
        <f>SUM(H126:H127)</f>
        <v>323.60000000000002</v>
      </c>
      <c r="I125" s="117">
        <f>SUM(I126:I127)</f>
        <v>161.4</v>
      </c>
      <c r="J125" s="107">
        <f>H125-I125</f>
        <v>162.20000000000002</v>
      </c>
      <c r="K125" s="153">
        <f t="shared" si="37"/>
        <v>50.123609394313974</v>
      </c>
      <c r="L125" s="26"/>
    </row>
    <row r="126" spans="1:12" s="21" customFormat="1" ht="18" customHeight="1">
      <c r="A126" s="27" t="s">
        <v>119</v>
      </c>
      <c r="B126" s="85">
        <f t="shared" si="36"/>
        <v>93</v>
      </c>
      <c r="C126" s="80" t="s">
        <v>295</v>
      </c>
      <c r="D126" s="184">
        <v>90.6</v>
      </c>
      <c r="E126" s="116">
        <v>103.1</v>
      </c>
      <c r="F126" s="128">
        <f t="shared" si="27"/>
        <v>12.5</v>
      </c>
      <c r="G126" s="132">
        <f t="shared" si="31"/>
        <v>13.796909492273732</v>
      </c>
      <c r="H126" s="132">
        <v>163.6</v>
      </c>
      <c r="I126" s="108">
        <v>161.4</v>
      </c>
      <c r="J126" s="108">
        <f t="shared" si="38"/>
        <v>2.1999999999999886</v>
      </c>
      <c r="K126" s="155">
        <f t="shared" si="37"/>
        <v>1.3447432762836116</v>
      </c>
      <c r="L126" s="26"/>
    </row>
    <row r="127" spans="1:12" s="21" customFormat="1" ht="18" customHeight="1">
      <c r="A127" s="27" t="s">
        <v>120</v>
      </c>
      <c r="B127" s="85">
        <f t="shared" si="36"/>
        <v>94</v>
      </c>
      <c r="C127" s="80" t="s">
        <v>296</v>
      </c>
      <c r="D127" s="115">
        <v>0</v>
      </c>
      <c r="E127" s="116">
        <v>0</v>
      </c>
      <c r="F127" s="128">
        <f t="shared" si="27"/>
        <v>0</v>
      </c>
      <c r="G127" s="132">
        <v>0</v>
      </c>
      <c r="H127" s="132">
        <v>160</v>
      </c>
      <c r="I127" s="108">
        <v>0</v>
      </c>
      <c r="J127" s="108">
        <f t="shared" si="38"/>
        <v>160</v>
      </c>
      <c r="K127" s="109">
        <f t="shared" si="37"/>
        <v>100</v>
      </c>
      <c r="L127" s="26"/>
    </row>
    <row r="128" spans="1:12" s="21" customFormat="1" ht="18" customHeight="1">
      <c r="A128" s="27" t="s">
        <v>121</v>
      </c>
      <c r="B128" s="85">
        <f t="shared" si="36"/>
        <v>95</v>
      </c>
      <c r="C128" s="80" t="s">
        <v>297</v>
      </c>
      <c r="D128" s="108"/>
      <c r="E128" s="182"/>
      <c r="F128" s="128">
        <f t="shared" si="27"/>
        <v>0</v>
      </c>
      <c r="G128" s="132"/>
      <c r="H128" s="132">
        <v>0</v>
      </c>
      <c r="I128" s="108"/>
      <c r="J128" s="108"/>
      <c r="K128" s="109"/>
      <c r="L128" s="29"/>
    </row>
    <row r="129" spans="1:12" s="21" customFormat="1" ht="18" customHeight="1">
      <c r="A129" s="27" t="s">
        <v>250</v>
      </c>
      <c r="B129" s="85">
        <f t="shared" si="36"/>
        <v>96</v>
      </c>
      <c r="C129" s="78">
        <v>1180</v>
      </c>
      <c r="D129" s="108">
        <v>2229.3000000000002</v>
      </c>
      <c r="E129" s="182">
        <v>1893.7</v>
      </c>
      <c r="F129" s="128"/>
      <c r="G129" s="132"/>
      <c r="H129" s="132">
        <v>3076.1</v>
      </c>
      <c r="I129" s="108">
        <v>3076.1</v>
      </c>
      <c r="J129" s="108"/>
      <c r="K129" s="108"/>
      <c r="L129" s="47"/>
    </row>
    <row r="130" spans="1:12" s="21" customFormat="1" ht="18" customHeight="1" thickBot="1">
      <c r="A130" s="27" t="s">
        <v>299</v>
      </c>
      <c r="B130" s="85">
        <f t="shared" si="36"/>
        <v>97</v>
      </c>
      <c r="C130" s="78">
        <v>1190</v>
      </c>
      <c r="D130" s="108">
        <v>117.1</v>
      </c>
      <c r="E130" s="182">
        <v>144.6</v>
      </c>
      <c r="F130" s="128"/>
      <c r="G130" s="132"/>
      <c r="H130" s="132">
        <v>279.89999999999998</v>
      </c>
      <c r="I130" s="108">
        <v>281.60000000000002</v>
      </c>
      <c r="J130" s="108"/>
      <c r="K130" s="172"/>
      <c r="L130" s="47"/>
    </row>
    <row r="131" spans="1:12" s="21" customFormat="1" ht="63" customHeight="1" thickBot="1">
      <c r="A131" s="88" t="s">
        <v>182</v>
      </c>
      <c r="B131" s="84">
        <v>98</v>
      </c>
      <c r="C131" s="76">
        <v>1200</v>
      </c>
      <c r="D131" s="148">
        <v>2297.2999999999997</v>
      </c>
      <c r="E131" s="118">
        <v>2038.3</v>
      </c>
      <c r="F131" s="107">
        <f t="shared" ref="F131:F171" si="39">D131-E131</f>
        <v>258.99999999999977</v>
      </c>
      <c r="G131" s="162">
        <f t="shared" si="31"/>
        <v>11.2741043834066</v>
      </c>
      <c r="H131" s="107">
        <v>3306.8999999999996</v>
      </c>
      <c r="I131" s="113">
        <f>3357.7-49.1</f>
        <v>3308.6</v>
      </c>
      <c r="J131" s="107">
        <f t="shared" ref="J131:J133" si="40">H131-I131</f>
        <v>-1.7000000000002728</v>
      </c>
      <c r="K131" s="153">
        <f t="shared" ref="K131:K133" si="41">J131/H131*100</f>
        <v>-5.1407662765740512E-2</v>
      </c>
      <c r="L131" s="24"/>
    </row>
    <row r="132" spans="1:12" s="21" customFormat="1" ht="18" customHeight="1" thickBot="1">
      <c r="A132" s="88" t="s">
        <v>5</v>
      </c>
      <c r="B132" s="84">
        <f t="shared" si="36"/>
        <v>99</v>
      </c>
      <c r="C132" s="76">
        <v>1210</v>
      </c>
      <c r="D132" s="146">
        <f t="shared" ref="D132:E132" si="42">D35</f>
        <v>8323.1</v>
      </c>
      <c r="E132" s="124">
        <f t="shared" si="42"/>
        <v>8922.9</v>
      </c>
      <c r="F132" s="107">
        <f t="shared" si="39"/>
        <v>-599.79999999999927</v>
      </c>
      <c r="G132" s="162">
        <f t="shared" si="31"/>
        <v>-7.2064495200105636</v>
      </c>
      <c r="H132" s="124">
        <f t="shared" ref="H132" si="43">H35</f>
        <v>27785.300000000003</v>
      </c>
      <c r="I132" s="183">
        <f>I35</f>
        <v>25976.400000000001</v>
      </c>
      <c r="J132" s="107">
        <f t="shared" si="40"/>
        <v>1808.9000000000015</v>
      </c>
      <c r="K132" s="153">
        <f t="shared" si="41"/>
        <v>6.5102770169838049</v>
      </c>
      <c r="L132" s="24"/>
    </row>
    <row r="133" spans="1:12" s="21" customFormat="1" ht="18" customHeight="1" thickBot="1">
      <c r="A133" s="88" t="s">
        <v>63</v>
      </c>
      <c r="B133" s="84">
        <f t="shared" si="36"/>
        <v>100</v>
      </c>
      <c r="C133" s="76">
        <v>1220</v>
      </c>
      <c r="D133" s="148">
        <f>D53+D131</f>
        <v>8323.0999999999985</v>
      </c>
      <c r="E133" s="148">
        <f>E53+E131</f>
        <v>8922.8999999999978</v>
      </c>
      <c r="F133" s="107">
        <f t="shared" si="39"/>
        <v>-599.79999999999927</v>
      </c>
      <c r="G133" s="162">
        <f t="shared" si="31"/>
        <v>-7.2064495200105663</v>
      </c>
      <c r="H133" s="148">
        <f>H53+H131</f>
        <v>27845.599999999999</v>
      </c>
      <c r="I133" s="148">
        <f>I53+I131</f>
        <v>25976.399999999998</v>
      </c>
      <c r="J133" s="107">
        <f t="shared" si="40"/>
        <v>1869.2000000000007</v>
      </c>
      <c r="K133" s="153">
        <f t="shared" si="41"/>
        <v>6.7127301979486909</v>
      </c>
      <c r="L133" s="25"/>
    </row>
    <row r="134" spans="1:12" s="21" customFormat="1" ht="18" customHeight="1" thickBot="1">
      <c r="A134" s="88" t="s">
        <v>64</v>
      </c>
      <c r="B134" s="84">
        <f t="shared" si="36"/>
        <v>101</v>
      </c>
      <c r="C134" s="76">
        <v>1230</v>
      </c>
      <c r="D134" s="149">
        <f t="shared" ref="D134:E134" si="44">SUM(D132-D133)</f>
        <v>1.8189894035458565E-12</v>
      </c>
      <c r="E134" s="149">
        <f t="shared" si="44"/>
        <v>1.8189894035458565E-12</v>
      </c>
      <c r="F134" s="107"/>
      <c r="G134" s="162">
        <v>0</v>
      </c>
      <c r="H134" s="107">
        <f>H132-H133</f>
        <v>-60.299999999995634</v>
      </c>
      <c r="I134" s="107">
        <f t="shared" ref="I134" si="45">I132-I133</f>
        <v>0</v>
      </c>
      <c r="J134" s="107"/>
      <c r="K134" s="107"/>
      <c r="L134" s="29"/>
    </row>
    <row r="135" spans="1:12" s="21" customFormat="1" ht="18" customHeight="1" thickBot="1">
      <c r="A135" s="88" t="s">
        <v>65</v>
      </c>
      <c r="B135" s="84">
        <f t="shared" si="36"/>
        <v>102</v>
      </c>
      <c r="C135" s="76">
        <v>2000</v>
      </c>
      <c r="D135" s="145"/>
      <c r="E135" s="125"/>
      <c r="F135" s="107">
        <f t="shared" si="39"/>
        <v>0</v>
      </c>
      <c r="G135" s="162"/>
      <c r="H135" s="107">
        <v>0</v>
      </c>
      <c r="I135" s="107"/>
      <c r="J135" s="107"/>
      <c r="K135" s="126"/>
      <c r="L135" s="30"/>
    </row>
    <row r="136" spans="1:12" s="21" customFormat="1" ht="18" customHeight="1" thickBot="1">
      <c r="A136" s="22" t="s">
        <v>66</v>
      </c>
      <c r="B136" s="85">
        <f t="shared" si="36"/>
        <v>103</v>
      </c>
      <c r="C136" s="82">
        <v>2010</v>
      </c>
      <c r="D136" s="115"/>
      <c r="E136" s="127"/>
      <c r="F136" s="128">
        <f t="shared" si="39"/>
        <v>0</v>
      </c>
      <c r="G136" s="128"/>
      <c r="H136" s="128">
        <v>0</v>
      </c>
      <c r="I136" s="128"/>
      <c r="J136" s="128"/>
      <c r="K136" s="129"/>
      <c r="L136" s="32"/>
    </row>
    <row r="137" spans="1:12" s="21" customFormat="1" ht="38.25" thickBot="1">
      <c r="A137" s="22" t="s">
        <v>67</v>
      </c>
      <c r="B137" s="85">
        <f t="shared" si="36"/>
        <v>104</v>
      </c>
      <c r="C137" s="82">
        <v>2020</v>
      </c>
      <c r="D137" s="115"/>
      <c r="E137" s="127"/>
      <c r="F137" s="128">
        <f t="shared" si="39"/>
        <v>0</v>
      </c>
      <c r="G137" s="128"/>
      <c r="H137" s="128">
        <v>0</v>
      </c>
      <c r="I137" s="128"/>
      <c r="J137" s="128"/>
      <c r="K137" s="129"/>
      <c r="L137" s="32"/>
    </row>
    <row r="138" spans="1:12" s="21" customFormat="1" ht="21.75" thickBot="1">
      <c r="A138" s="22" t="s">
        <v>68</v>
      </c>
      <c r="B138" s="85">
        <f t="shared" si="36"/>
        <v>105</v>
      </c>
      <c r="C138" s="82">
        <v>2030</v>
      </c>
      <c r="D138" s="115"/>
      <c r="E138" s="127"/>
      <c r="F138" s="128">
        <f t="shared" si="39"/>
        <v>0</v>
      </c>
      <c r="G138" s="128"/>
      <c r="H138" s="128">
        <v>0</v>
      </c>
      <c r="I138" s="127">
        <f t="shared" ref="I138:L138" si="46">SUM(I135-I136-I137)</f>
        <v>0</v>
      </c>
      <c r="J138" s="127">
        <f t="shared" si="46"/>
        <v>0</v>
      </c>
      <c r="K138" s="130">
        <f t="shared" si="46"/>
        <v>0</v>
      </c>
      <c r="L138" s="31">
        <f t="shared" si="46"/>
        <v>0</v>
      </c>
    </row>
    <row r="139" spans="1:12" s="20" customFormat="1" ht="21.75" thickBot="1">
      <c r="A139" s="22" t="s">
        <v>30</v>
      </c>
      <c r="B139" s="85">
        <f t="shared" si="36"/>
        <v>106</v>
      </c>
      <c r="C139" s="82">
        <v>2040</v>
      </c>
      <c r="D139" s="122"/>
      <c r="E139" s="127"/>
      <c r="F139" s="128">
        <f t="shared" si="39"/>
        <v>0</v>
      </c>
      <c r="G139" s="128"/>
      <c r="H139" s="128">
        <v>0</v>
      </c>
      <c r="I139" s="128"/>
      <c r="J139" s="128"/>
      <c r="K139" s="129"/>
      <c r="L139" s="30"/>
    </row>
    <row r="140" spans="1:12" s="21" customFormat="1" ht="20.25">
      <c r="A140" s="88" t="s">
        <v>85</v>
      </c>
      <c r="B140" s="84">
        <f t="shared" si="36"/>
        <v>107</v>
      </c>
      <c r="C140" s="76">
        <v>3000</v>
      </c>
      <c r="D140" s="118"/>
      <c r="E140" s="118"/>
      <c r="F140" s="107">
        <f t="shared" si="39"/>
        <v>0</v>
      </c>
      <c r="G140" s="107"/>
      <c r="H140" s="107">
        <f>H143</f>
        <v>163.6</v>
      </c>
      <c r="I140" s="107">
        <f t="shared" ref="I140:K140" si="47">I143</f>
        <v>161.4</v>
      </c>
      <c r="J140" s="107">
        <f t="shared" si="47"/>
        <v>2.1999999999999886</v>
      </c>
      <c r="K140" s="107">
        <f t="shared" si="47"/>
        <v>1.3447432762836116</v>
      </c>
      <c r="L140" s="26"/>
    </row>
    <row r="141" spans="1:12" s="21" customFormat="1" ht="18" customHeight="1">
      <c r="A141" s="22" t="s">
        <v>33</v>
      </c>
      <c r="B141" s="85">
        <f t="shared" si="36"/>
        <v>108</v>
      </c>
      <c r="C141" s="77">
        <v>3010</v>
      </c>
      <c r="D141" s="114"/>
      <c r="E141" s="116"/>
      <c r="F141" s="128">
        <f t="shared" si="39"/>
        <v>0</v>
      </c>
      <c r="G141" s="128"/>
      <c r="H141" s="128">
        <v>0</v>
      </c>
      <c r="I141" s="154"/>
      <c r="J141" s="108"/>
      <c r="K141" s="109"/>
      <c r="L141" s="26"/>
    </row>
    <row r="142" spans="1:12" s="21" customFormat="1" ht="18" customHeight="1">
      <c r="A142" s="22" t="s">
        <v>29</v>
      </c>
      <c r="B142" s="85">
        <f t="shared" si="36"/>
        <v>109</v>
      </c>
      <c r="C142" s="77">
        <v>3020</v>
      </c>
      <c r="D142" s="115"/>
      <c r="E142" s="116"/>
      <c r="F142" s="128">
        <f t="shared" si="39"/>
        <v>0</v>
      </c>
      <c r="G142" s="128"/>
      <c r="H142" s="128">
        <v>0</v>
      </c>
      <c r="I142" s="154"/>
      <c r="J142" s="108"/>
      <c r="K142" s="109"/>
      <c r="L142" s="26"/>
    </row>
    <row r="143" spans="1:12" s="21" customFormat="1" ht="18" customHeight="1" thickBot="1">
      <c r="A143" s="22" t="s">
        <v>86</v>
      </c>
      <c r="B143" s="85">
        <f t="shared" si="36"/>
        <v>110</v>
      </c>
      <c r="C143" s="77">
        <v>3030</v>
      </c>
      <c r="D143" s="110">
        <f>D145+D149</f>
        <v>0</v>
      </c>
      <c r="E143" s="116"/>
      <c r="F143" s="128">
        <f t="shared" si="39"/>
        <v>0</v>
      </c>
      <c r="G143" s="128"/>
      <c r="H143" s="128">
        <f>H147</f>
        <v>163.6</v>
      </c>
      <c r="I143" s="128">
        <f t="shared" ref="I143:K143" si="48">I147</f>
        <v>161.4</v>
      </c>
      <c r="J143" s="128">
        <f t="shared" si="48"/>
        <v>2.1999999999999886</v>
      </c>
      <c r="K143" s="128">
        <f t="shared" si="48"/>
        <v>1.3447432762836116</v>
      </c>
      <c r="L143" s="29"/>
    </row>
    <row r="144" spans="1:12" s="20" customFormat="1" ht="21" customHeight="1" thickBot="1">
      <c r="A144" s="22" t="s">
        <v>0</v>
      </c>
      <c r="B144" s="85">
        <f t="shared" si="36"/>
        <v>111</v>
      </c>
      <c r="C144" s="77" t="s">
        <v>183</v>
      </c>
      <c r="D144" s="115"/>
      <c r="E144" s="131"/>
      <c r="F144" s="128">
        <f t="shared" si="39"/>
        <v>0</v>
      </c>
      <c r="G144" s="128"/>
      <c r="H144" s="128">
        <v>0</v>
      </c>
      <c r="I144" s="128"/>
      <c r="J144" s="132"/>
      <c r="K144" s="133"/>
      <c r="L144" s="33"/>
    </row>
    <row r="145" spans="1:12" s="21" customFormat="1" ht="18" customHeight="1">
      <c r="A145" s="22" t="s">
        <v>1</v>
      </c>
      <c r="B145" s="85">
        <f t="shared" si="36"/>
        <v>112</v>
      </c>
      <c r="C145" s="77" t="s">
        <v>184</v>
      </c>
      <c r="D145" s="115"/>
      <c r="E145" s="116"/>
      <c r="F145" s="128">
        <f t="shared" si="39"/>
        <v>0</v>
      </c>
      <c r="G145" s="128"/>
      <c r="H145" s="128">
        <v>0</v>
      </c>
      <c r="I145" s="154"/>
      <c r="J145" s="108"/>
      <c r="K145" s="109"/>
      <c r="L145" s="25"/>
    </row>
    <row r="146" spans="1:12" s="21" customFormat="1" ht="33.75" customHeight="1">
      <c r="A146" s="22" t="s">
        <v>8</v>
      </c>
      <c r="B146" s="85">
        <f t="shared" si="36"/>
        <v>113</v>
      </c>
      <c r="C146" s="77" t="s">
        <v>185</v>
      </c>
      <c r="D146" s="115"/>
      <c r="E146" s="116"/>
      <c r="F146" s="128">
        <f t="shared" si="39"/>
        <v>0</v>
      </c>
      <c r="G146" s="128"/>
      <c r="H146" s="128">
        <v>0</v>
      </c>
      <c r="I146" s="154"/>
      <c r="J146" s="108"/>
      <c r="K146" s="109"/>
      <c r="L146" s="26"/>
    </row>
    <row r="147" spans="1:12" s="21" customFormat="1" ht="18" customHeight="1">
      <c r="A147" s="22" t="s">
        <v>2</v>
      </c>
      <c r="B147" s="85">
        <f t="shared" si="36"/>
        <v>114</v>
      </c>
      <c r="C147" s="77" t="s">
        <v>186</v>
      </c>
      <c r="D147" s="115">
        <v>0</v>
      </c>
      <c r="E147" s="116"/>
      <c r="F147" s="128">
        <f t="shared" ref="F147" si="49">E147-D147</f>
        <v>0</v>
      </c>
      <c r="G147" s="132">
        <v>0</v>
      </c>
      <c r="H147" s="132">
        <v>163.6</v>
      </c>
      <c r="I147" s="108">
        <v>161.4</v>
      </c>
      <c r="J147" s="108">
        <f t="shared" ref="J147" si="50">H147-I147</f>
        <v>2.1999999999999886</v>
      </c>
      <c r="K147" s="155">
        <f t="shared" ref="K147" si="51">J147/H147*100</f>
        <v>1.3447432762836116</v>
      </c>
      <c r="L147" s="26"/>
    </row>
    <row r="148" spans="1:12" s="21" customFormat="1" ht="18" customHeight="1">
      <c r="A148" s="22" t="s">
        <v>9</v>
      </c>
      <c r="B148" s="85">
        <f t="shared" si="36"/>
        <v>115</v>
      </c>
      <c r="C148" s="77" t="s">
        <v>187</v>
      </c>
      <c r="D148" s="115"/>
      <c r="E148" s="116"/>
      <c r="F148" s="128">
        <f t="shared" si="39"/>
        <v>0</v>
      </c>
      <c r="G148" s="128"/>
      <c r="H148" s="132">
        <v>0</v>
      </c>
      <c r="I148" s="108"/>
      <c r="J148" s="108"/>
      <c r="K148" s="109"/>
      <c r="L148" s="26"/>
    </row>
    <row r="149" spans="1:12" s="21" customFormat="1" ht="18" customHeight="1">
      <c r="A149" s="22" t="s">
        <v>18</v>
      </c>
      <c r="B149" s="85">
        <f t="shared" si="36"/>
        <v>116</v>
      </c>
      <c r="C149" s="77" t="s">
        <v>188</v>
      </c>
      <c r="D149" s="115"/>
      <c r="E149" s="116"/>
      <c r="F149" s="128">
        <f t="shared" si="39"/>
        <v>0</v>
      </c>
      <c r="G149" s="128"/>
      <c r="H149" s="128">
        <v>0</v>
      </c>
      <c r="I149" s="154"/>
      <c r="J149" s="108"/>
      <c r="K149" s="109"/>
      <c r="L149" s="26"/>
    </row>
    <row r="150" spans="1:12" s="21" customFormat="1" ht="18" customHeight="1">
      <c r="A150" s="22" t="s">
        <v>126</v>
      </c>
      <c r="B150" s="85">
        <f t="shared" si="36"/>
        <v>117</v>
      </c>
      <c r="C150" s="77">
        <v>3040</v>
      </c>
      <c r="D150" s="134"/>
      <c r="E150" s="116"/>
      <c r="F150" s="128">
        <f t="shared" si="39"/>
        <v>0</v>
      </c>
      <c r="G150" s="128"/>
      <c r="H150" s="156"/>
      <c r="I150" s="154"/>
      <c r="J150" s="108"/>
      <c r="K150" s="109"/>
      <c r="L150" s="26"/>
    </row>
    <row r="151" spans="1:12" s="21" customFormat="1" ht="18" customHeight="1">
      <c r="A151" s="88" t="s">
        <v>127</v>
      </c>
      <c r="B151" s="84">
        <f t="shared" si="36"/>
        <v>118</v>
      </c>
      <c r="C151" s="76">
        <v>4000</v>
      </c>
      <c r="D151" s="118">
        <v>16633.099999999999</v>
      </c>
      <c r="E151" s="118">
        <v>16633.099999999999</v>
      </c>
      <c r="F151" s="107">
        <f t="shared" si="39"/>
        <v>0</v>
      </c>
      <c r="G151" s="107"/>
      <c r="H151" s="118">
        <v>16633.099999999999</v>
      </c>
      <c r="I151" s="118">
        <v>16633.099999999999</v>
      </c>
      <c r="J151" s="113"/>
      <c r="K151" s="123"/>
      <c r="L151" s="26"/>
    </row>
    <row r="152" spans="1:12" s="21" customFormat="1" ht="18" customHeight="1">
      <c r="A152" s="88" t="s">
        <v>128</v>
      </c>
      <c r="B152" s="84">
        <f t="shared" si="36"/>
        <v>119</v>
      </c>
      <c r="C152" s="76">
        <v>5000</v>
      </c>
      <c r="D152" s="118"/>
      <c r="E152" s="118"/>
      <c r="F152" s="107">
        <f t="shared" si="39"/>
        <v>0</v>
      </c>
      <c r="G152" s="107"/>
      <c r="H152" s="136"/>
      <c r="I152" s="113"/>
      <c r="J152" s="113"/>
      <c r="K152" s="123"/>
      <c r="L152" s="26"/>
    </row>
    <row r="153" spans="1:12" s="21" customFormat="1" ht="18" customHeight="1">
      <c r="A153" s="22" t="s">
        <v>34</v>
      </c>
      <c r="B153" s="85">
        <f t="shared" si="36"/>
        <v>120</v>
      </c>
      <c r="C153" s="77">
        <v>5010</v>
      </c>
      <c r="D153" s="115"/>
      <c r="E153" s="116"/>
      <c r="F153" s="128">
        <f t="shared" si="39"/>
        <v>0</v>
      </c>
      <c r="G153" s="128"/>
      <c r="H153" s="135"/>
      <c r="I153" s="108"/>
      <c r="J153" s="108"/>
      <c r="K153" s="109"/>
      <c r="L153" s="26"/>
    </row>
    <row r="154" spans="1:12" s="35" customFormat="1" ht="18" customHeight="1" thickBot="1">
      <c r="A154" s="22" t="s">
        <v>69</v>
      </c>
      <c r="B154" s="85">
        <f t="shared" si="36"/>
        <v>121</v>
      </c>
      <c r="C154" s="77" t="s">
        <v>189</v>
      </c>
      <c r="D154" s="115"/>
      <c r="E154" s="137"/>
      <c r="F154" s="128">
        <f t="shared" si="39"/>
        <v>0</v>
      </c>
      <c r="G154" s="128"/>
      <c r="H154" s="138"/>
      <c r="I154" s="139"/>
      <c r="J154" s="139"/>
      <c r="K154" s="140"/>
      <c r="L154" s="34"/>
    </row>
    <row r="155" spans="1:12" s="20" customFormat="1" ht="21.75" thickBot="1">
      <c r="A155" s="89" t="s">
        <v>35</v>
      </c>
      <c r="B155" s="84">
        <f t="shared" si="36"/>
        <v>122</v>
      </c>
      <c r="C155" s="79" t="s">
        <v>190</v>
      </c>
      <c r="D155" s="125"/>
      <c r="E155" s="125"/>
      <c r="F155" s="107">
        <f t="shared" si="39"/>
        <v>0</v>
      </c>
      <c r="G155" s="107"/>
      <c r="H155" s="141"/>
      <c r="I155" s="107"/>
      <c r="J155" s="107"/>
      <c r="K155" s="126"/>
      <c r="L155" s="30"/>
    </row>
    <row r="156" spans="1:12" s="20" customFormat="1" ht="21.75" customHeight="1" thickBot="1">
      <c r="A156" s="89" t="s">
        <v>36</v>
      </c>
      <c r="B156" s="84">
        <f t="shared" si="36"/>
        <v>123</v>
      </c>
      <c r="C156" s="79" t="s">
        <v>191</v>
      </c>
      <c r="D156" s="125"/>
      <c r="E156" s="125"/>
      <c r="F156" s="107">
        <f t="shared" si="39"/>
        <v>0</v>
      </c>
      <c r="G156" s="107"/>
      <c r="H156" s="141"/>
      <c r="I156" s="107"/>
      <c r="J156" s="107"/>
      <c r="K156" s="126"/>
      <c r="L156" s="30"/>
    </row>
    <row r="157" spans="1:12" s="21" customFormat="1" ht="18" customHeight="1">
      <c r="A157" s="22" t="s">
        <v>70</v>
      </c>
      <c r="B157" s="85">
        <f t="shared" si="36"/>
        <v>124</v>
      </c>
      <c r="C157" s="77">
        <v>5020</v>
      </c>
      <c r="D157" s="115"/>
      <c r="E157" s="116"/>
      <c r="F157" s="128">
        <f t="shared" si="39"/>
        <v>0</v>
      </c>
      <c r="G157" s="128"/>
      <c r="H157" s="156"/>
      <c r="I157" s="108"/>
      <c r="J157" s="108"/>
      <c r="K157" s="109"/>
      <c r="L157" s="26"/>
    </row>
    <row r="158" spans="1:12" s="21" customFormat="1" ht="18" customHeight="1">
      <c r="A158" s="22" t="s">
        <v>37</v>
      </c>
      <c r="B158" s="85">
        <f t="shared" si="36"/>
        <v>125</v>
      </c>
      <c r="C158" s="77">
        <v>5030</v>
      </c>
      <c r="D158" s="115"/>
      <c r="E158" s="116"/>
      <c r="F158" s="128">
        <f t="shared" si="39"/>
        <v>0</v>
      </c>
      <c r="G158" s="128"/>
      <c r="H158" s="156"/>
      <c r="I158" s="108"/>
      <c r="J158" s="108"/>
      <c r="K158" s="109"/>
      <c r="L158" s="26"/>
    </row>
    <row r="159" spans="1:12" s="21" customFormat="1" ht="18" customHeight="1">
      <c r="A159" s="22" t="s">
        <v>69</v>
      </c>
      <c r="B159" s="85">
        <f t="shared" si="36"/>
        <v>126</v>
      </c>
      <c r="C159" s="77" t="s">
        <v>192</v>
      </c>
      <c r="D159" s="115"/>
      <c r="E159" s="116"/>
      <c r="F159" s="128">
        <f t="shared" si="39"/>
        <v>0</v>
      </c>
      <c r="G159" s="128"/>
      <c r="H159" s="156"/>
      <c r="I159" s="108"/>
      <c r="J159" s="108"/>
      <c r="K159" s="109"/>
      <c r="L159" s="26"/>
    </row>
    <row r="160" spans="1:12" s="21" customFormat="1" ht="18" customHeight="1">
      <c r="A160" s="22" t="s">
        <v>35</v>
      </c>
      <c r="B160" s="85">
        <f t="shared" si="36"/>
        <v>127</v>
      </c>
      <c r="C160" s="77" t="s">
        <v>193</v>
      </c>
      <c r="D160" s="115"/>
      <c r="E160" s="116"/>
      <c r="F160" s="128">
        <f t="shared" si="39"/>
        <v>0</v>
      </c>
      <c r="G160" s="128"/>
      <c r="H160" s="156"/>
      <c r="I160" s="108"/>
      <c r="J160" s="108"/>
      <c r="K160" s="109"/>
      <c r="L160" s="26"/>
    </row>
    <row r="161" spans="1:12" s="21" customFormat="1" ht="18" customHeight="1">
      <c r="A161" s="22" t="s">
        <v>36</v>
      </c>
      <c r="B161" s="85">
        <f t="shared" si="36"/>
        <v>128</v>
      </c>
      <c r="C161" s="77" t="s">
        <v>194</v>
      </c>
      <c r="D161" s="115"/>
      <c r="E161" s="116"/>
      <c r="F161" s="128">
        <f t="shared" si="39"/>
        <v>0</v>
      </c>
      <c r="G161" s="128"/>
      <c r="H161" s="156"/>
      <c r="I161" s="108"/>
      <c r="J161" s="108"/>
      <c r="K161" s="109"/>
      <c r="L161" s="26"/>
    </row>
    <row r="162" spans="1:12" s="21" customFormat="1" ht="18" customHeight="1" thickBot="1">
      <c r="A162" s="22" t="s">
        <v>195</v>
      </c>
      <c r="B162" s="85">
        <f t="shared" si="36"/>
        <v>129</v>
      </c>
      <c r="C162" s="77">
        <v>5040</v>
      </c>
      <c r="D162" s="115"/>
      <c r="E162" s="116"/>
      <c r="F162" s="128">
        <f t="shared" si="39"/>
        <v>0</v>
      </c>
      <c r="G162" s="128"/>
      <c r="H162" s="156"/>
      <c r="I162" s="108"/>
      <c r="J162" s="108"/>
      <c r="K162" s="109"/>
      <c r="L162" s="26"/>
    </row>
    <row r="163" spans="1:12" s="21" customFormat="1" ht="18" customHeight="1" thickBot="1">
      <c r="A163" s="88" t="s">
        <v>129</v>
      </c>
      <c r="B163" s="84">
        <f t="shared" si="36"/>
        <v>130</v>
      </c>
      <c r="C163" s="76">
        <v>6000</v>
      </c>
      <c r="D163" s="112"/>
      <c r="E163" s="118"/>
      <c r="F163" s="107">
        <f t="shared" si="39"/>
        <v>0</v>
      </c>
      <c r="G163" s="107"/>
      <c r="H163" s="136"/>
      <c r="I163" s="113"/>
      <c r="J163" s="113"/>
      <c r="K163" s="123"/>
      <c r="L163" s="26"/>
    </row>
    <row r="164" spans="1:12" s="21" customFormat="1" ht="18" customHeight="1">
      <c r="A164" s="22" t="s">
        <v>71</v>
      </c>
      <c r="B164" s="85">
        <f t="shared" si="36"/>
        <v>131</v>
      </c>
      <c r="C164" s="77">
        <v>6010</v>
      </c>
      <c r="D164" s="115"/>
      <c r="E164" s="116"/>
      <c r="F164" s="128">
        <f t="shared" si="39"/>
        <v>0</v>
      </c>
      <c r="G164" s="128"/>
      <c r="H164" s="156"/>
      <c r="I164" s="108"/>
      <c r="J164" s="108"/>
      <c r="K164" s="109"/>
      <c r="L164" s="26"/>
    </row>
    <row r="165" spans="1:12" s="21" customFormat="1" ht="18" customHeight="1">
      <c r="A165" s="22" t="s">
        <v>72</v>
      </c>
      <c r="B165" s="85">
        <f t="shared" si="36"/>
        <v>132</v>
      </c>
      <c r="C165" s="77">
        <v>6020</v>
      </c>
      <c r="D165" s="115"/>
      <c r="E165" s="116"/>
      <c r="F165" s="128">
        <f t="shared" si="39"/>
        <v>0</v>
      </c>
      <c r="G165" s="128"/>
      <c r="H165" s="156"/>
      <c r="I165" s="108"/>
      <c r="J165" s="108"/>
      <c r="K165" s="109"/>
      <c r="L165" s="26"/>
    </row>
    <row r="166" spans="1:12" s="21" customFormat="1" ht="38.25" thickBot="1">
      <c r="A166" s="22" t="s">
        <v>130</v>
      </c>
      <c r="B166" s="85">
        <f t="shared" si="36"/>
        <v>133</v>
      </c>
      <c r="C166" s="77">
        <v>6030</v>
      </c>
      <c r="D166" s="115"/>
      <c r="E166" s="116"/>
      <c r="F166" s="128">
        <f t="shared" si="39"/>
        <v>0</v>
      </c>
      <c r="G166" s="128"/>
      <c r="H166" s="156"/>
      <c r="I166" s="108"/>
      <c r="J166" s="108"/>
      <c r="K166" s="109"/>
      <c r="L166" s="26"/>
    </row>
    <row r="167" spans="1:12" s="21" customFormat="1" ht="21.75" thickBot="1">
      <c r="A167" s="22" t="s">
        <v>73</v>
      </c>
      <c r="B167" s="85">
        <f t="shared" si="36"/>
        <v>134</v>
      </c>
      <c r="C167" s="77">
        <v>6040</v>
      </c>
      <c r="D167" s="122"/>
      <c r="E167" s="131"/>
      <c r="F167" s="128">
        <f t="shared" si="39"/>
        <v>0</v>
      </c>
      <c r="G167" s="128"/>
      <c r="H167" s="157"/>
      <c r="I167" s="132"/>
      <c r="J167" s="132"/>
      <c r="K167" s="133"/>
      <c r="L167" s="30"/>
    </row>
    <row r="168" spans="1:12" s="21" customFormat="1" ht="18" customHeight="1" thickBot="1">
      <c r="A168" s="88" t="s">
        <v>131</v>
      </c>
      <c r="B168" s="84">
        <f t="shared" si="36"/>
        <v>135</v>
      </c>
      <c r="C168" s="118"/>
      <c r="D168" s="118"/>
      <c r="E168" s="118"/>
      <c r="F168" s="107">
        <f t="shared" si="39"/>
        <v>0</v>
      </c>
      <c r="G168" s="107"/>
      <c r="H168" s="136"/>
      <c r="I168" s="113"/>
      <c r="J168" s="113"/>
      <c r="K168" s="123"/>
      <c r="L168" s="26"/>
    </row>
    <row r="169" spans="1:12" s="36" customFormat="1" ht="18" customHeight="1">
      <c r="A169" s="22" t="s">
        <v>74</v>
      </c>
      <c r="B169" s="85">
        <f t="shared" si="36"/>
        <v>136</v>
      </c>
      <c r="C169" s="77">
        <v>7010</v>
      </c>
      <c r="D169" s="114">
        <v>13009.6</v>
      </c>
      <c r="E169" s="116">
        <v>13009.6</v>
      </c>
      <c r="F169" s="128">
        <f t="shared" si="39"/>
        <v>0</v>
      </c>
      <c r="G169" s="128"/>
      <c r="H169" s="189">
        <f>13009.6</f>
        <v>13009.6</v>
      </c>
      <c r="I169" s="189">
        <f>13009.6</f>
        <v>13009.6</v>
      </c>
      <c r="J169" s="108"/>
      <c r="K169" s="109"/>
      <c r="L169" s="26"/>
    </row>
    <row r="170" spans="1:12" s="36" customFormat="1" ht="20.25">
      <c r="A170" s="22" t="s">
        <v>75</v>
      </c>
      <c r="B170" s="85">
        <f t="shared" si="36"/>
        <v>137</v>
      </c>
      <c r="C170" s="77">
        <v>7020</v>
      </c>
      <c r="D170" s="115">
        <v>0</v>
      </c>
      <c r="E170" s="116">
        <v>0</v>
      </c>
      <c r="F170" s="128">
        <f t="shared" si="39"/>
        <v>0</v>
      </c>
      <c r="G170" s="128"/>
      <c r="H170" s="190" t="e">
        <f t="shared" ref="H170" si="52">I170+J170+K170+L170</f>
        <v>#REF!</v>
      </c>
      <c r="I170" s="190" t="e">
        <f>J170+K170+L170+#REF!</f>
        <v>#REF!</v>
      </c>
      <c r="J170" s="108"/>
      <c r="K170" s="109"/>
      <c r="L170" s="26"/>
    </row>
    <row r="171" spans="1:12" s="36" customFormat="1" ht="21" thickBot="1">
      <c r="A171" s="22" t="s">
        <v>76</v>
      </c>
      <c r="B171" s="85">
        <f t="shared" si="36"/>
        <v>138</v>
      </c>
      <c r="C171" s="77">
        <v>7030</v>
      </c>
      <c r="D171" s="115">
        <v>13009.6</v>
      </c>
      <c r="E171" s="116">
        <v>13009.6</v>
      </c>
      <c r="F171" s="128">
        <f t="shared" si="39"/>
        <v>0</v>
      </c>
      <c r="G171" s="128"/>
      <c r="H171" s="191">
        <f>H169</f>
        <v>13009.6</v>
      </c>
      <c r="I171" s="191">
        <f>I169</f>
        <v>13009.6</v>
      </c>
      <c r="J171" s="108"/>
      <c r="K171" s="109"/>
      <c r="L171" s="29"/>
    </row>
    <row r="172" spans="1:12" s="36" customFormat="1" ht="20.25" customHeight="1" thickBot="1">
      <c r="A172" s="22" t="s">
        <v>77</v>
      </c>
      <c r="B172" s="85">
        <f t="shared" si="36"/>
        <v>139</v>
      </c>
      <c r="C172" s="77">
        <v>7040</v>
      </c>
      <c r="D172" s="115"/>
      <c r="E172" s="131">
        <v>75.900000000000006</v>
      </c>
      <c r="F172" s="132"/>
      <c r="G172" s="133"/>
      <c r="H172" s="142"/>
      <c r="I172" s="132">
        <v>75.900000000000006</v>
      </c>
      <c r="J172" s="132"/>
      <c r="K172" s="133"/>
      <c r="L172" s="30"/>
    </row>
    <row r="173" spans="1:12" s="36" customFormat="1" ht="18" customHeight="1">
      <c r="A173" s="22" t="s">
        <v>78</v>
      </c>
      <c r="B173" s="85">
        <f t="shared" si="36"/>
        <v>140</v>
      </c>
      <c r="C173" s="77">
        <v>7050</v>
      </c>
      <c r="D173" s="122"/>
      <c r="E173" s="116">
        <v>1970</v>
      </c>
      <c r="F173" s="108"/>
      <c r="G173" s="109"/>
      <c r="H173" s="135"/>
      <c r="I173" s="108">
        <v>1970</v>
      </c>
      <c r="J173" s="108"/>
      <c r="K173" s="109"/>
      <c r="L173" s="25"/>
    </row>
    <row r="174" spans="1:12" s="36" customFormat="1" ht="18" customHeight="1">
      <c r="A174" s="88" t="s">
        <v>132</v>
      </c>
      <c r="B174" s="84">
        <f t="shared" si="36"/>
        <v>141</v>
      </c>
      <c r="C174" s="76">
        <v>8000</v>
      </c>
      <c r="D174" s="118"/>
      <c r="E174" s="118"/>
      <c r="F174" s="113"/>
      <c r="G174" s="123"/>
      <c r="H174" s="136"/>
      <c r="I174" s="113"/>
      <c r="J174" s="113"/>
      <c r="K174" s="123"/>
      <c r="L174" s="26"/>
    </row>
    <row r="175" spans="1:12" s="36" customFormat="1" ht="18" customHeight="1">
      <c r="A175" s="22" t="s">
        <v>133</v>
      </c>
      <c r="B175" s="85">
        <f t="shared" si="36"/>
        <v>142</v>
      </c>
      <c r="C175" s="77">
        <v>8010</v>
      </c>
      <c r="D175" s="159">
        <f t="shared" ref="D175" si="53">D177+D176+D178+D179+D180+D181+D182</f>
        <v>211.75</v>
      </c>
      <c r="E175" s="159">
        <f t="shared" ref="E175" si="54">E177+E176+E178+E179+E180+E181+E182</f>
        <v>190</v>
      </c>
      <c r="F175" s="128">
        <f t="shared" ref="F175:F198" si="55">D175-E175</f>
        <v>21.75</v>
      </c>
      <c r="G175" s="158"/>
      <c r="H175" s="159">
        <f>H177+H176+H178+H179+H180+H181+H182</f>
        <v>211.75</v>
      </c>
      <c r="I175" s="159">
        <f>I177+I176+I178+I179+I180+I181+I182</f>
        <v>187.75</v>
      </c>
      <c r="J175" s="108">
        <f t="shared" ref="J175:J198" si="56">H175-I175</f>
        <v>24</v>
      </c>
      <c r="K175" s="109"/>
      <c r="L175" s="26"/>
    </row>
    <row r="176" spans="1:12" s="36" customFormat="1" ht="18" customHeight="1">
      <c r="A176" s="22" t="s">
        <v>19</v>
      </c>
      <c r="B176" s="85">
        <f t="shared" ref="B176:B206" si="57">B175+1</f>
        <v>143</v>
      </c>
      <c r="C176" s="77" t="s">
        <v>196</v>
      </c>
      <c r="D176" s="185">
        <v>1</v>
      </c>
      <c r="E176" s="119">
        <v>1</v>
      </c>
      <c r="F176" s="132">
        <f t="shared" si="55"/>
        <v>0</v>
      </c>
      <c r="G176" s="121"/>
      <c r="H176" s="192">
        <v>1</v>
      </c>
      <c r="I176" s="120">
        <v>1</v>
      </c>
      <c r="J176" s="108">
        <f t="shared" si="56"/>
        <v>0</v>
      </c>
      <c r="K176" s="109"/>
      <c r="L176" s="26"/>
    </row>
    <row r="177" spans="1:12" s="36" customFormat="1" ht="18" customHeight="1" thickBot="1">
      <c r="A177" s="22" t="s">
        <v>134</v>
      </c>
      <c r="B177" s="85">
        <f t="shared" si="57"/>
        <v>144</v>
      </c>
      <c r="C177" s="77" t="s">
        <v>197</v>
      </c>
      <c r="D177" s="185">
        <v>2</v>
      </c>
      <c r="E177" s="119">
        <v>2</v>
      </c>
      <c r="F177" s="132">
        <f t="shared" si="55"/>
        <v>0</v>
      </c>
      <c r="G177" s="121"/>
      <c r="H177" s="192">
        <v>2</v>
      </c>
      <c r="I177" s="120">
        <v>2</v>
      </c>
      <c r="J177" s="108">
        <f t="shared" si="56"/>
        <v>0</v>
      </c>
      <c r="K177" s="109"/>
      <c r="L177" s="29"/>
    </row>
    <row r="178" spans="1:12" s="21" customFormat="1" ht="21" customHeight="1" thickBot="1">
      <c r="A178" s="22" t="s">
        <v>79</v>
      </c>
      <c r="B178" s="85">
        <f t="shared" si="57"/>
        <v>145</v>
      </c>
      <c r="C178" s="77" t="s">
        <v>198</v>
      </c>
      <c r="D178" s="185">
        <v>38</v>
      </c>
      <c r="E178" s="193">
        <v>31</v>
      </c>
      <c r="F178" s="132">
        <f t="shared" si="55"/>
        <v>7</v>
      </c>
      <c r="G178" s="160"/>
      <c r="H178" s="194">
        <v>38</v>
      </c>
      <c r="I178" s="195">
        <v>37</v>
      </c>
      <c r="J178" s="108">
        <f t="shared" si="56"/>
        <v>1</v>
      </c>
      <c r="K178" s="133"/>
      <c r="L178" s="30"/>
    </row>
    <row r="179" spans="1:12" s="21" customFormat="1" ht="20.25">
      <c r="A179" s="22" t="s">
        <v>80</v>
      </c>
      <c r="B179" s="85">
        <f t="shared" si="57"/>
        <v>146</v>
      </c>
      <c r="C179" s="77" t="s">
        <v>199</v>
      </c>
      <c r="D179" s="185">
        <v>11.5</v>
      </c>
      <c r="E179" s="119">
        <v>13.5</v>
      </c>
      <c r="F179" s="132">
        <f t="shared" si="55"/>
        <v>-2</v>
      </c>
      <c r="G179" s="121"/>
      <c r="H179" s="196">
        <v>11.5</v>
      </c>
      <c r="I179" s="120">
        <v>13.5</v>
      </c>
      <c r="J179" s="108">
        <f t="shared" si="56"/>
        <v>-2</v>
      </c>
      <c r="K179" s="109"/>
      <c r="L179" s="25"/>
    </row>
    <row r="180" spans="1:12" s="36" customFormat="1" ht="18" customHeight="1">
      <c r="A180" s="22" t="s">
        <v>81</v>
      </c>
      <c r="B180" s="85">
        <f t="shared" si="57"/>
        <v>147</v>
      </c>
      <c r="C180" s="77" t="s">
        <v>200</v>
      </c>
      <c r="D180" s="197">
        <v>77.75</v>
      </c>
      <c r="E180" s="198">
        <v>73</v>
      </c>
      <c r="F180" s="132">
        <f t="shared" si="55"/>
        <v>4.75</v>
      </c>
      <c r="G180" s="161"/>
      <c r="H180" s="196">
        <v>77.75</v>
      </c>
      <c r="I180" s="199">
        <v>69</v>
      </c>
      <c r="J180" s="108">
        <f t="shared" si="56"/>
        <v>8.75</v>
      </c>
      <c r="K180" s="109"/>
      <c r="L180" s="26"/>
    </row>
    <row r="181" spans="1:12" s="36" customFormat="1" ht="18" customHeight="1">
      <c r="A181" s="22" t="s">
        <v>82</v>
      </c>
      <c r="B181" s="85">
        <f t="shared" si="57"/>
        <v>148</v>
      </c>
      <c r="C181" s="77" t="s">
        <v>201</v>
      </c>
      <c r="D181" s="185">
        <v>42.5</v>
      </c>
      <c r="E181" s="119">
        <v>34.5</v>
      </c>
      <c r="F181" s="132">
        <f t="shared" si="55"/>
        <v>8</v>
      </c>
      <c r="G181" s="121"/>
      <c r="H181" s="196">
        <v>42.5</v>
      </c>
      <c r="I181" s="120">
        <v>35</v>
      </c>
      <c r="J181" s="108">
        <f t="shared" si="56"/>
        <v>7.5</v>
      </c>
      <c r="K181" s="109"/>
      <c r="L181" s="26"/>
    </row>
    <row r="182" spans="1:12" s="36" customFormat="1" ht="18" customHeight="1" thickBot="1">
      <c r="A182" s="22" t="s">
        <v>83</v>
      </c>
      <c r="B182" s="85">
        <f t="shared" si="57"/>
        <v>149</v>
      </c>
      <c r="C182" s="77" t="s">
        <v>202</v>
      </c>
      <c r="D182" s="186">
        <v>39</v>
      </c>
      <c r="E182" s="119">
        <v>35</v>
      </c>
      <c r="F182" s="132">
        <f t="shared" si="55"/>
        <v>4</v>
      </c>
      <c r="G182" s="121"/>
      <c r="H182" s="192">
        <v>39</v>
      </c>
      <c r="I182" s="120">
        <v>30.25</v>
      </c>
      <c r="J182" s="108">
        <f t="shared" si="56"/>
        <v>8.75</v>
      </c>
      <c r="K182" s="109"/>
      <c r="L182" s="26"/>
    </row>
    <row r="183" spans="1:12" s="36" customFormat="1" ht="18" customHeight="1" thickBot="1">
      <c r="A183" s="22" t="s">
        <v>240</v>
      </c>
      <c r="B183" s="85">
        <f t="shared" si="57"/>
        <v>150</v>
      </c>
      <c r="C183" s="77">
        <v>8020</v>
      </c>
      <c r="D183" s="143">
        <f>SUM(D184:D190)</f>
        <v>3823.8999999999996</v>
      </c>
      <c r="E183" s="116">
        <f>SUM(E184:E190)</f>
        <v>3542.5</v>
      </c>
      <c r="F183" s="132">
        <f t="shared" si="55"/>
        <v>281.39999999999964</v>
      </c>
      <c r="G183" s="109"/>
      <c r="H183" s="135">
        <f>SUM(H184:H190)</f>
        <v>15466.2</v>
      </c>
      <c r="I183" s="135">
        <f>SUM(I184:I190)</f>
        <v>15466.2</v>
      </c>
      <c r="J183" s="108">
        <f t="shared" si="56"/>
        <v>0</v>
      </c>
      <c r="K183" s="109"/>
      <c r="L183" s="26"/>
    </row>
    <row r="184" spans="1:12" s="36" customFormat="1" ht="18" customHeight="1">
      <c r="A184" s="22" t="s">
        <v>19</v>
      </c>
      <c r="B184" s="85">
        <f t="shared" si="57"/>
        <v>151</v>
      </c>
      <c r="C184" s="77" t="s">
        <v>203</v>
      </c>
      <c r="D184" s="200">
        <v>77.599999999999994</v>
      </c>
      <c r="E184" s="119">
        <v>69.400000000000006</v>
      </c>
      <c r="F184" s="132">
        <f t="shared" si="55"/>
        <v>8.1999999999999886</v>
      </c>
      <c r="G184" s="121"/>
      <c r="H184" s="192">
        <v>234.8</v>
      </c>
      <c r="I184" s="120">
        <v>234.79999999999998</v>
      </c>
      <c r="J184" s="108">
        <f t="shared" si="56"/>
        <v>0</v>
      </c>
      <c r="K184" s="109"/>
      <c r="L184" s="26"/>
    </row>
    <row r="185" spans="1:12" s="36" customFormat="1" ht="18" customHeight="1">
      <c r="A185" s="22" t="s">
        <v>135</v>
      </c>
      <c r="B185" s="85">
        <f t="shared" si="57"/>
        <v>152</v>
      </c>
      <c r="C185" s="77" t="s">
        <v>204</v>
      </c>
      <c r="D185" s="200">
        <v>81.5</v>
      </c>
      <c r="E185" s="119">
        <v>79.400000000000006</v>
      </c>
      <c r="F185" s="132">
        <f t="shared" si="55"/>
        <v>2.0999999999999943</v>
      </c>
      <c r="G185" s="121"/>
      <c r="H185" s="192">
        <v>285.5</v>
      </c>
      <c r="I185" s="120">
        <v>285.5</v>
      </c>
      <c r="J185" s="108">
        <f t="shared" si="56"/>
        <v>0</v>
      </c>
      <c r="K185" s="109"/>
      <c r="L185" s="26"/>
    </row>
    <row r="186" spans="1:12" s="36" customFormat="1" ht="18" customHeight="1" thickBot="1">
      <c r="A186" s="22" t="s">
        <v>79</v>
      </c>
      <c r="B186" s="85">
        <f t="shared" si="57"/>
        <v>153</v>
      </c>
      <c r="C186" s="77" t="s">
        <v>205</v>
      </c>
      <c r="D186" s="201">
        <v>760.3</v>
      </c>
      <c r="E186" s="119">
        <v>681.1</v>
      </c>
      <c r="F186" s="132">
        <f t="shared" si="55"/>
        <v>79.199999999999932</v>
      </c>
      <c r="G186" s="121"/>
      <c r="H186" s="192">
        <v>3009.5</v>
      </c>
      <c r="I186" s="120">
        <v>3009.5</v>
      </c>
      <c r="J186" s="108">
        <f t="shared" si="56"/>
        <v>0</v>
      </c>
      <c r="K186" s="109"/>
      <c r="L186" s="29"/>
    </row>
    <row r="187" spans="1:12" s="21" customFormat="1" ht="18" customHeight="1" thickBot="1">
      <c r="A187" s="22" t="s">
        <v>80</v>
      </c>
      <c r="B187" s="85">
        <f t="shared" si="57"/>
        <v>154</v>
      </c>
      <c r="C187" s="77" t="s">
        <v>206</v>
      </c>
      <c r="D187" s="201">
        <v>200.2</v>
      </c>
      <c r="E187" s="201">
        <v>354.1</v>
      </c>
      <c r="F187" s="132">
        <f t="shared" si="55"/>
        <v>-153.90000000000003</v>
      </c>
      <c r="G187" s="121"/>
      <c r="H187" s="192">
        <v>838.4</v>
      </c>
      <c r="I187" s="120">
        <v>838.40000000000009</v>
      </c>
      <c r="J187" s="108">
        <f t="shared" si="56"/>
        <v>0</v>
      </c>
      <c r="K187" s="109"/>
      <c r="L187" s="37"/>
    </row>
    <row r="188" spans="1:12" s="36" customFormat="1" ht="18" customHeight="1">
      <c r="A188" s="22" t="s">
        <v>81</v>
      </c>
      <c r="B188" s="85">
        <f t="shared" si="57"/>
        <v>155</v>
      </c>
      <c r="C188" s="77" t="s">
        <v>207</v>
      </c>
      <c r="D188" s="201">
        <v>1435.6</v>
      </c>
      <c r="E188" s="120">
        <v>1240.3</v>
      </c>
      <c r="F188" s="132">
        <f t="shared" si="55"/>
        <v>195.29999999999995</v>
      </c>
      <c r="G188" s="121"/>
      <c r="H188" s="192">
        <v>5798.1</v>
      </c>
      <c r="I188" s="120">
        <v>5798.1</v>
      </c>
      <c r="J188" s="108">
        <f t="shared" si="56"/>
        <v>0</v>
      </c>
      <c r="K188" s="109"/>
      <c r="L188" s="25"/>
    </row>
    <row r="189" spans="1:12" s="36" customFormat="1" ht="18" customHeight="1">
      <c r="A189" s="22" t="s">
        <v>82</v>
      </c>
      <c r="B189" s="85">
        <f t="shared" si="57"/>
        <v>156</v>
      </c>
      <c r="C189" s="77" t="s">
        <v>208</v>
      </c>
      <c r="D189" s="201">
        <v>666.2</v>
      </c>
      <c r="E189" s="120">
        <v>592.6</v>
      </c>
      <c r="F189" s="132">
        <f t="shared" si="55"/>
        <v>73.600000000000023</v>
      </c>
      <c r="G189" s="121"/>
      <c r="H189" s="192">
        <v>2750.6</v>
      </c>
      <c r="I189" s="120">
        <v>2750.6000000000004</v>
      </c>
      <c r="J189" s="108">
        <f t="shared" si="56"/>
        <v>0</v>
      </c>
      <c r="K189" s="109"/>
      <c r="L189" s="25"/>
    </row>
    <row r="190" spans="1:12" s="36" customFormat="1" ht="18" customHeight="1" thickBot="1">
      <c r="A190" s="22" t="s">
        <v>83</v>
      </c>
      <c r="B190" s="85">
        <f t="shared" si="57"/>
        <v>157</v>
      </c>
      <c r="C190" s="77" t="s">
        <v>209</v>
      </c>
      <c r="D190" s="202">
        <v>602.5</v>
      </c>
      <c r="E190" s="120">
        <v>525.6</v>
      </c>
      <c r="F190" s="132">
        <f t="shared" si="55"/>
        <v>76.899999999999977</v>
      </c>
      <c r="G190" s="121"/>
      <c r="H190" s="192">
        <v>2549.3000000000002</v>
      </c>
      <c r="I190" s="120">
        <v>2549.3000000000002</v>
      </c>
      <c r="J190" s="108">
        <f t="shared" si="56"/>
        <v>0</v>
      </c>
      <c r="K190" s="109"/>
      <c r="L190" s="26"/>
    </row>
    <row r="191" spans="1:12" s="36" customFormat="1" ht="18" customHeight="1" thickBot="1">
      <c r="A191" s="22" t="s">
        <v>210</v>
      </c>
      <c r="B191" s="85">
        <f t="shared" si="57"/>
        <v>158</v>
      </c>
      <c r="C191" s="77">
        <v>8030</v>
      </c>
      <c r="D191" s="106">
        <f t="shared" ref="D191" si="58">D183/D175/3</f>
        <v>6.0195198740653275</v>
      </c>
      <c r="E191" s="108">
        <f>E183/E175/3</f>
        <v>6.2149122807017543</v>
      </c>
      <c r="F191" s="132">
        <f t="shared" si="55"/>
        <v>-0.19539240663642676</v>
      </c>
      <c r="G191" s="109"/>
      <c r="H191" s="108">
        <f>H183/H175/12</f>
        <v>6.0866587957497051</v>
      </c>
      <c r="I191" s="108">
        <f>I183/I175/12</f>
        <v>6.8647137150466051</v>
      </c>
      <c r="J191" s="108">
        <f t="shared" si="56"/>
        <v>-0.77805491929689996</v>
      </c>
      <c r="K191" s="109"/>
      <c r="L191" s="26"/>
    </row>
    <row r="192" spans="1:12" s="36" customFormat="1" ht="18" customHeight="1">
      <c r="A192" s="22" t="s">
        <v>19</v>
      </c>
      <c r="B192" s="85">
        <f t="shared" si="57"/>
        <v>159</v>
      </c>
      <c r="C192" s="77" t="s">
        <v>211</v>
      </c>
      <c r="D192" s="203">
        <v>25.866666666666664</v>
      </c>
      <c r="E192" s="120">
        <v>23.1</v>
      </c>
      <c r="F192" s="132">
        <f t="shared" si="55"/>
        <v>2.7666666666666622</v>
      </c>
      <c r="G192" s="121"/>
      <c r="H192" s="120">
        <f>H184/H176/12</f>
        <v>19.566666666666666</v>
      </c>
      <c r="I192" s="120">
        <v>19.566666666666666</v>
      </c>
      <c r="J192" s="108">
        <f t="shared" si="56"/>
        <v>0</v>
      </c>
      <c r="K192" s="109"/>
      <c r="L192" s="26"/>
    </row>
    <row r="193" spans="1:12" s="36" customFormat="1" ht="18" customHeight="1">
      <c r="A193" s="22" t="s">
        <v>135</v>
      </c>
      <c r="B193" s="85">
        <f t="shared" si="57"/>
        <v>160</v>
      </c>
      <c r="C193" s="77" t="s">
        <v>212</v>
      </c>
      <c r="D193" s="204">
        <v>13.583333333333334</v>
      </c>
      <c r="E193" s="120">
        <v>13.2</v>
      </c>
      <c r="F193" s="132">
        <f t="shared" si="55"/>
        <v>0.38333333333333464</v>
      </c>
      <c r="G193" s="121"/>
      <c r="H193" s="120">
        <f t="shared" ref="H193:H198" si="59">H185/H177/12</f>
        <v>11.895833333333334</v>
      </c>
      <c r="I193" s="120">
        <v>11.895833333333334</v>
      </c>
      <c r="J193" s="108">
        <f t="shared" si="56"/>
        <v>0</v>
      </c>
      <c r="K193" s="109"/>
      <c r="L193" s="26"/>
    </row>
    <row r="194" spans="1:12" s="36" customFormat="1" ht="18" customHeight="1" thickBot="1">
      <c r="A194" s="22" t="s">
        <v>79</v>
      </c>
      <c r="B194" s="85">
        <f t="shared" si="57"/>
        <v>161</v>
      </c>
      <c r="C194" s="77" t="s">
        <v>213</v>
      </c>
      <c r="D194" s="204">
        <v>6.6692982456140344</v>
      </c>
      <c r="E194" s="120">
        <v>7.3</v>
      </c>
      <c r="F194" s="132">
        <f t="shared" si="55"/>
        <v>-0.63070175438596543</v>
      </c>
      <c r="G194" s="121"/>
      <c r="H194" s="120">
        <f t="shared" si="59"/>
        <v>6.5997807017543861</v>
      </c>
      <c r="I194" s="120">
        <v>6.5997807017543861</v>
      </c>
      <c r="J194" s="108">
        <f t="shared" si="56"/>
        <v>0</v>
      </c>
      <c r="K194" s="109"/>
      <c r="L194" s="29"/>
    </row>
    <row r="195" spans="1:12" s="21" customFormat="1" ht="21" customHeight="1" thickBot="1">
      <c r="A195" s="22" t="s">
        <v>80</v>
      </c>
      <c r="B195" s="85">
        <f t="shared" si="57"/>
        <v>162</v>
      </c>
      <c r="C195" s="77" t="s">
        <v>214</v>
      </c>
      <c r="D195" s="204">
        <v>5.8028985507246373</v>
      </c>
      <c r="E195" s="120">
        <v>8.6999999999999993</v>
      </c>
      <c r="F195" s="132">
        <f t="shared" si="55"/>
        <v>-2.897101449275362</v>
      </c>
      <c r="G195" s="121"/>
      <c r="H195" s="120">
        <f t="shared" si="59"/>
        <v>6.075362318840579</v>
      </c>
      <c r="I195" s="120">
        <v>6.0753623188405799</v>
      </c>
      <c r="J195" s="108">
        <f t="shared" si="56"/>
        <v>0</v>
      </c>
      <c r="K195" s="109"/>
      <c r="L195" s="37"/>
    </row>
    <row r="196" spans="1:12" s="36" customFormat="1" ht="18" customHeight="1">
      <c r="A196" s="22" t="s">
        <v>81</v>
      </c>
      <c r="B196" s="85">
        <f t="shared" si="57"/>
        <v>163</v>
      </c>
      <c r="C196" s="77" t="s">
        <v>215</v>
      </c>
      <c r="D196" s="204">
        <v>6.1547695605573418</v>
      </c>
      <c r="E196" s="120">
        <f t="shared" ref="E196:E198" si="60">E188/E180/3</f>
        <v>5.6634703196347038</v>
      </c>
      <c r="F196" s="132">
        <f t="shared" si="55"/>
        <v>0.49129924092263799</v>
      </c>
      <c r="G196" s="121"/>
      <c r="H196" s="120">
        <f t="shared" si="59"/>
        <v>6.2144694533762062</v>
      </c>
      <c r="I196" s="120">
        <v>6.2144694533762062</v>
      </c>
      <c r="J196" s="108">
        <f t="shared" si="56"/>
        <v>0</v>
      </c>
      <c r="K196" s="109" t="s">
        <v>136</v>
      </c>
      <c r="L196" s="25"/>
    </row>
    <row r="197" spans="1:12" s="36" customFormat="1" ht="18" customHeight="1">
      <c r="A197" s="22" t="s">
        <v>82</v>
      </c>
      <c r="B197" s="85">
        <f t="shared" si="57"/>
        <v>164</v>
      </c>
      <c r="C197" s="77" t="s">
        <v>216</v>
      </c>
      <c r="D197" s="204">
        <v>5.2250980392156867</v>
      </c>
      <c r="E197" s="120">
        <f t="shared" si="60"/>
        <v>5.7256038647342997</v>
      </c>
      <c r="F197" s="132">
        <f t="shared" si="55"/>
        <v>-0.500505825518613</v>
      </c>
      <c r="G197" s="121"/>
      <c r="H197" s="120">
        <f t="shared" si="59"/>
        <v>5.3933333333333335</v>
      </c>
      <c r="I197" s="120">
        <v>5.3933333333333344</v>
      </c>
      <c r="J197" s="108">
        <f t="shared" si="56"/>
        <v>0</v>
      </c>
      <c r="K197" s="109"/>
      <c r="L197" s="25"/>
    </row>
    <row r="198" spans="1:12" s="36" customFormat="1" ht="18" customHeight="1" thickBot="1">
      <c r="A198" s="22" t="s">
        <v>83</v>
      </c>
      <c r="B198" s="85">
        <f t="shared" si="57"/>
        <v>165</v>
      </c>
      <c r="C198" s="77" t="s">
        <v>217</v>
      </c>
      <c r="D198" s="205">
        <v>5.1495726495726499</v>
      </c>
      <c r="E198" s="120">
        <f t="shared" si="60"/>
        <v>5.0057142857142862</v>
      </c>
      <c r="F198" s="132">
        <f t="shared" si="55"/>
        <v>0.1438583638583637</v>
      </c>
      <c r="G198" s="121"/>
      <c r="H198" s="120">
        <f t="shared" si="59"/>
        <v>5.4472222222222229</v>
      </c>
      <c r="I198" s="120">
        <v>5.4472222222222229</v>
      </c>
      <c r="J198" s="108">
        <f t="shared" si="56"/>
        <v>0</v>
      </c>
      <c r="K198" s="109"/>
      <c r="L198" s="26"/>
    </row>
    <row r="199" spans="1:12" s="36" customFormat="1" ht="18" customHeight="1" thickBot="1">
      <c r="A199" s="22" t="s">
        <v>84</v>
      </c>
      <c r="B199" s="85">
        <f t="shared" si="57"/>
        <v>166</v>
      </c>
      <c r="C199" s="77">
        <v>8040</v>
      </c>
      <c r="D199" s="104"/>
      <c r="E199" s="49"/>
      <c r="F199" s="49"/>
      <c r="G199" s="68"/>
      <c r="H199" s="73"/>
      <c r="I199" s="50"/>
      <c r="J199" s="50"/>
      <c r="K199" s="68"/>
      <c r="L199" s="26"/>
    </row>
    <row r="200" spans="1:12" s="36" customFormat="1" ht="18" customHeight="1">
      <c r="A200" s="22" t="s">
        <v>19</v>
      </c>
      <c r="B200" s="85">
        <f t="shared" si="57"/>
        <v>167</v>
      </c>
      <c r="C200" s="77" t="s">
        <v>218</v>
      </c>
      <c r="D200" s="102"/>
      <c r="E200" s="49"/>
      <c r="F200" s="49"/>
      <c r="G200" s="68"/>
      <c r="H200" s="73"/>
      <c r="I200" s="50"/>
      <c r="J200" s="50"/>
      <c r="K200" s="68"/>
      <c r="L200" s="26"/>
    </row>
    <row r="201" spans="1:12" s="36" customFormat="1" ht="18" customHeight="1">
      <c r="A201" s="22" t="s">
        <v>135</v>
      </c>
      <c r="B201" s="85">
        <f t="shared" si="57"/>
        <v>168</v>
      </c>
      <c r="C201" s="77" t="s">
        <v>219</v>
      </c>
      <c r="D201" s="103"/>
      <c r="E201" s="48"/>
      <c r="F201" s="48"/>
      <c r="G201" s="69"/>
      <c r="H201" s="74"/>
      <c r="I201" s="48"/>
      <c r="J201" s="48"/>
      <c r="K201" s="69"/>
      <c r="L201" s="26"/>
    </row>
    <row r="202" spans="1:12" s="36" customFormat="1" ht="18" customHeight="1" thickBot="1">
      <c r="A202" s="22" t="s">
        <v>79</v>
      </c>
      <c r="B202" s="85">
        <f t="shared" si="57"/>
        <v>169</v>
      </c>
      <c r="C202" s="77" t="s">
        <v>220</v>
      </c>
      <c r="D202" s="103"/>
      <c r="E202" s="49"/>
      <c r="F202" s="49"/>
      <c r="G202" s="68"/>
      <c r="H202" s="73"/>
      <c r="I202" s="50"/>
      <c r="J202" s="50"/>
      <c r="K202" s="68"/>
      <c r="L202" s="29"/>
    </row>
    <row r="203" spans="1:12" s="21" customFormat="1" ht="21" customHeight="1" thickBot="1">
      <c r="A203" s="22" t="s">
        <v>80</v>
      </c>
      <c r="B203" s="85">
        <f t="shared" si="57"/>
        <v>170</v>
      </c>
      <c r="C203" s="77" t="s">
        <v>221</v>
      </c>
      <c r="D203" s="103"/>
      <c r="E203" s="49"/>
      <c r="F203" s="49"/>
      <c r="G203" s="68"/>
      <c r="H203" s="73"/>
      <c r="I203" s="50"/>
      <c r="J203" s="50"/>
      <c r="K203" s="68"/>
      <c r="L203" s="37"/>
    </row>
    <row r="204" spans="1:12" s="36" customFormat="1" ht="18" customHeight="1">
      <c r="A204" s="22" t="s">
        <v>81</v>
      </c>
      <c r="B204" s="85">
        <f t="shared" si="57"/>
        <v>171</v>
      </c>
      <c r="C204" s="77" t="s">
        <v>222</v>
      </c>
      <c r="D204" s="103"/>
      <c r="E204" s="49"/>
      <c r="F204" s="49"/>
      <c r="G204" s="68"/>
      <c r="H204" s="73"/>
      <c r="I204" s="50"/>
      <c r="J204" s="50"/>
      <c r="K204" s="68"/>
      <c r="L204" s="25"/>
    </row>
    <row r="205" spans="1:12" s="36" customFormat="1" ht="18" customHeight="1">
      <c r="A205" s="22" t="s">
        <v>82</v>
      </c>
      <c r="B205" s="85">
        <f t="shared" si="57"/>
        <v>172</v>
      </c>
      <c r="C205" s="77" t="s">
        <v>223</v>
      </c>
      <c r="D205" s="103"/>
      <c r="E205" s="49"/>
      <c r="F205" s="49"/>
      <c r="G205" s="68"/>
      <c r="H205" s="73"/>
      <c r="I205" s="50"/>
      <c r="J205" s="50"/>
      <c r="K205" s="68"/>
      <c r="L205" s="26"/>
    </row>
    <row r="206" spans="1:12" s="36" customFormat="1" ht="18" customHeight="1" thickBot="1">
      <c r="A206" s="38" t="s">
        <v>83</v>
      </c>
      <c r="B206" s="87">
        <f t="shared" si="57"/>
        <v>173</v>
      </c>
      <c r="C206" s="83" t="s">
        <v>224</v>
      </c>
      <c r="D206" s="105"/>
      <c r="E206" s="70"/>
      <c r="F206" s="70"/>
      <c r="G206" s="72"/>
      <c r="H206" s="75"/>
      <c r="I206" s="71"/>
      <c r="J206" s="71"/>
      <c r="K206" s="72"/>
      <c r="L206" s="26"/>
    </row>
    <row r="207" spans="1:12">
      <c r="A207" s="44"/>
      <c r="B207" s="45"/>
      <c r="C207" s="45"/>
    </row>
    <row r="208" spans="1:12" s="21" customFormat="1" ht="38.25" customHeight="1">
      <c r="A208" s="39" t="s">
        <v>237</v>
      </c>
      <c r="B208" s="40"/>
      <c r="C208" s="40"/>
      <c r="D208" s="41"/>
      <c r="E208" s="224"/>
      <c r="F208" s="224"/>
      <c r="G208" s="224"/>
      <c r="H208" s="42"/>
      <c r="I208" s="225" t="s">
        <v>245</v>
      </c>
      <c r="J208" s="225"/>
      <c r="K208" s="225"/>
      <c r="L208" s="43"/>
    </row>
    <row r="209" spans="1:3">
      <c r="A209" s="44"/>
      <c r="B209" s="45"/>
      <c r="C209" s="45"/>
    </row>
    <row r="210" spans="1:3">
      <c r="A210" s="44"/>
      <c r="B210" s="45"/>
      <c r="C210" s="45"/>
    </row>
    <row r="211" spans="1:3">
      <c r="A211" s="44"/>
      <c r="B211" s="45"/>
      <c r="C211" s="45"/>
    </row>
    <row r="212" spans="1:3">
      <c r="A212" s="44"/>
      <c r="B212" s="45"/>
      <c r="C212" s="45"/>
    </row>
    <row r="213" spans="1:3">
      <c r="A213" s="44"/>
      <c r="B213" s="45"/>
      <c r="C213" s="45"/>
    </row>
    <row r="214" spans="1:3">
      <c r="A214" s="44"/>
      <c r="B214" s="45"/>
      <c r="C214" s="45"/>
    </row>
    <row r="215" spans="1:3">
      <c r="A215" s="44"/>
      <c r="B215" s="45"/>
      <c r="C215" s="45"/>
    </row>
    <row r="216" spans="1:3">
      <c r="A216" s="44"/>
      <c r="B216" s="45"/>
      <c r="C216" s="45"/>
    </row>
    <row r="217" spans="1:3">
      <c r="A217" s="44"/>
      <c r="B217" s="45"/>
      <c r="C217" s="45"/>
    </row>
    <row r="218" spans="1:3">
      <c r="A218" s="44"/>
      <c r="B218" s="45"/>
      <c r="C218" s="45"/>
    </row>
    <row r="219" spans="1:3">
      <c r="A219" s="44"/>
      <c r="B219" s="45"/>
      <c r="C219" s="45"/>
    </row>
    <row r="220" spans="1:3">
      <c r="A220" s="44"/>
      <c r="B220" s="45"/>
      <c r="C220" s="45"/>
    </row>
    <row r="221" spans="1:3">
      <c r="A221" s="44"/>
      <c r="B221" s="45"/>
      <c r="C221" s="45"/>
    </row>
    <row r="222" spans="1:3">
      <c r="A222" s="44"/>
      <c r="B222" s="45"/>
      <c r="C222" s="45"/>
    </row>
    <row r="223" spans="1:3">
      <c r="A223" s="44"/>
      <c r="B223" s="45"/>
      <c r="C223" s="45"/>
    </row>
    <row r="224" spans="1:3">
      <c r="A224" s="44"/>
      <c r="B224" s="45"/>
      <c r="C224" s="45"/>
    </row>
    <row r="225" spans="1:3">
      <c r="A225" s="44"/>
      <c r="B225" s="45"/>
      <c r="C225" s="45"/>
    </row>
    <row r="226" spans="1:3">
      <c r="A226" s="44"/>
      <c r="B226" s="45"/>
      <c r="C226" s="45"/>
    </row>
    <row r="227" spans="1:3">
      <c r="A227" s="44"/>
      <c r="B227" s="45"/>
      <c r="C227" s="45"/>
    </row>
    <row r="228" spans="1:3">
      <c r="A228" s="44"/>
      <c r="B228" s="45"/>
      <c r="C228" s="45"/>
    </row>
    <row r="229" spans="1:3">
      <c r="A229" s="44"/>
      <c r="B229" s="45"/>
      <c r="C229" s="45"/>
    </row>
    <row r="230" spans="1:3">
      <c r="A230" s="44"/>
      <c r="B230" s="45"/>
      <c r="C230" s="45"/>
    </row>
    <row r="231" spans="1:3">
      <c r="A231" s="44"/>
      <c r="B231" s="45"/>
      <c r="C231" s="45"/>
    </row>
    <row r="232" spans="1:3">
      <c r="A232" s="44"/>
      <c r="B232" s="45"/>
      <c r="C232" s="45"/>
    </row>
    <row r="233" spans="1:3">
      <c r="A233" s="44"/>
      <c r="B233" s="45"/>
      <c r="C233" s="45"/>
    </row>
    <row r="234" spans="1:3">
      <c r="A234" s="44"/>
      <c r="B234" s="45"/>
      <c r="C234" s="45"/>
    </row>
    <row r="235" spans="1:3">
      <c r="A235" s="44"/>
      <c r="B235" s="45"/>
      <c r="C235" s="45"/>
    </row>
    <row r="236" spans="1:3">
      <c r="A236" s="44"/>
      <c r="B236" s="45"/>
      <c r="C236" s="45"/>
    </row>
    <row r="237" spans="1:3">
      <c r="A237" s="44"/>
      <c r="B237" s="45"/>
      <c r="C237" s="45"/>
    </row>
    <row r="238" spans="1:3">
      <c r="A238" s="44"/>
      <c r="B238" s="45"/>
      <c r="C238" s="45"/>
    </row>
    <row r="239" spans="1:3">
      <c r="A239" s="44"/>
      <c r="B239" s="45"/>
      <c r="C239" s="45"/>
    </row>
    <row r="240" spans="1:3">
      <c r="A240" s="44"/>
      <c r="B240" s="45"/>
      <c r="C240" s="45"/>
    </row>
    <row r="241" spans="1:3">
      <c r="A241" s="44"/>
      <c r="B241" s="45"/>
      <c r="C241" s="45"/>
    </row>
    <row r="242" spans="1:3">
      <c r="A242" s="9"/>
      <c r="B242" s="45"/>
      <c r="C242" s="45"/>
    </row>
    <row r="243" spans="1:3">
      <c r="A243" s="9"/>
      <c r="B243" s="45"/>
      <c r="C243" s="45"/>
    </row>
    <row r="244" spans="1:3">
      <c r="A244" s="9"/>
      <c r="B244" s="45"/>
      <c r="C244" s="45"/>
    </row>
    <row r="245" spans="1:3">
      <c r="A245" s="9"/>
      <c r="B245" s="45"/>
      <c r="C245" s="45"/>
    </row>
    <row r="246" spans="1:3">
      <c r="A246" s="9"/>
      <c r="B246" s="45"/>
      <c r="C246" s="45"/>
    </row>
    <row r="247" spans="1:3">
      <c r="A247" s="9"/>
      <c r="B247" s="45"/>
      <c r="C247" s="45"/>
    </row>
    <row r="248" spans="1:3">
      <c r="A248" s="9"/>
      <c r="B248" s="45"/>
      <c r="C248" s="45"/>
    </row>
    <row r="249" spans="1:3">
      <c r="A249" s="9"/>
      <c r="B249" s="45"/>
      <c r="C249" s="45"/>
    </row>
    <row r="250" spans="1:3">
      <c r="A250" s="9"/>
      <c r="B250" s="45"/>
      <c r="C250" s="45"/>
    </row>
    <row r="251" spans="1:3">
      <c r="A251" s="9"/>
      <c r="B251" s="45"/>
      <c r="C251" s="45"/>
    </row>
    <row r="252" spans="1:3">
      <c r="A252" s="9"/>
      <c r="B252" s="45"/>
      <c r="C252" s="45"/>
    </row>
    <row r="253" spans="1:3">
      <c r="A253" s="9"/>
      <c r="B253" s="45"/>
      <c r="C253" s="45"/>
    </row>
    <row r="254" spans="1:3">
      <c r="A254" s="9"/>
      <c r="B254" s="45"/>
      <c r="C254" s="45"/>
    </row>
    <row r="255" spans="1:3">
      <c r="A255" s="9"/>
      <c r="B255" s="45"/>
      <c r="C255" s="45"/>
    </row>
    <row r="256" spans="1:3">
      <c r="A256" s="9"/>
      <c r="B256" s="45"/>
      <c r="C256" s="45"/>
    </row>
    <row r="257" spans="1:3">
      <c r="A257" s="9"/>
      <c r="B257" s="45"/>
      <c r="C257" s="45"/>
    </row>
    <row r="258" spans="1:3">
      <c r="A258" s="9"/>
      <c r="B258" s="45"/>
      <c r="C258" s="45"/>
    </row>
    <row r="259" spans="1:3">
      <c r="A259" s="9"/>
      <c r="B259" s="45"/>
      <c r="C259" s="45"/>
    </row>
    <row r="260" spans="1:3">
      <c r="A260" s="9"/>
      <c r="B260" s="45"/>
      <c r="C260" s="45"/>
    </row>
    <row r="261" spans="1:3">
      <c r="A261" s="9"/>
      <c r="B261" s="45"/>
      <c r="C261" s="45"/>
    </row>
    <row r="262" spans="1:3">
      <c r="A262" s="9"/>
      <c r="B262" s="45"/>
      <c r="C262" s="45"/>
    </row>
    <row r="263" spans="1:3">
      <c r="A263" s="9"/>
      <c r="B263" s="45"/>
      <c r="C263" s="45"/>
    </row>
    <row r="264" spans="1:3">
      <c r="A264" s="9"/>
      <c r="B264" s="45"/>
      <c r="C264" s="45"/>
    </row>
    <row r="265" spans="1:3">
      <c r="A265" s="9"/>
      <c r="B265" s="45"/>
      <c r="C265" s="45"/>
    </row>
    <row r="266" spans="1:3">
      <c r="A266" s="9"/>
      <c r="B266" s="45"/>
      <c r="C266" s="45"/>
    </row>
    <row r="267" spans="1:3">
      <c r="A267" s="9"/>
      <c r="B267" s="45"/>
      <c r="C267" s="45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</sheetData>
  <mergeCells count="40">
    <mergeCell ref="E208:G208"/>
    <mergeCell ref="I208:K208"/>
    <mergeCell ref="I17:J17"/>
    <mergeCell ref="I18:J18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1:H21"/>
    <mergeCell ref="G1:K1"/>
    <mergeCell ref="I8:J8"/>
    <mergeCell ref="I11:J11"/>
    <mergeCell ref="I9:J9"/>
    <mergeCell ref="I10:J10"/>
    <mergeCell ref="J5:K5"/>
    <mergeCell ref="I12:J12"/>
    <mergeCell ref="I19:J19"/>
    <mergeCell ref="I20:J20"/>
    <mergeCell ref="I14:J14"/>
    <mergeCell ref="B14:F14"/>
    <mergeCell ref="I15:K15"/>
    <mergeCell ref="I16:J16"/>
    <mergeCell ref="B15:H15"/>
    <mergeCell ref="B16:H16"/>
    <mergeCell ref="B17:H17"/>
    <mergeCell ref="B18:H18"/>
    <mergeCell ref="B19:H19"/>
    <mergeCell ref="B20:H20"/>
    <mergeCell ref="B23:H23"/>
    <mergeCell ref="B24:H24"/>
    <mergeCell ref="B25:H25"/>
    <mergeCell ref="B26:H26"/>
    <mergeCell ref="B27:H27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verticalDpi="300" r:id="rId1"/>
  <headerFooter alignWithMargins="0"/>
  <rowBreaks count="1" manualBreakCount="1">
    <brk id="37" max="11" man="1"/>
  </rowBreaks>
  <ignoredErrors>
    <ignoredError sqref="F53 J36 H42:I42 I41 H44:J44 I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2021-03-29T05:37:28Z</cp:lastPrinted>
  <dcterms:created xsi:type="dcterms:W3CDTF">2003-03-13T16:00:22Z</dcterms:created>
  <dcterms:modified xsi:type="dcterms:W3CDTF">2021-04-02T11:04:19Z</dcterms:modified>
</cp:coreProperties>
</file>