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-120" yWindow="-120" windowWidth="15480" windowHeight="11640" firstSheet="4" activeTab="12"/>
  </bookViews>
  <sheets>
    <sheet name="встановлення" sheetId="1" r:id="rId1"/>
    <sheet name="заміна" sheetId="13" r:id="rId2"/>
    <sheet name="ФОП" sheetId="2" r:id="rId3"/>
    <sheet name="Аркуш6" sheetId="12" r:id="rId4"/>
    <sheet name="матеріали" sheetId="6" r:id="rId5"/>
    <sheet name="інші витрати" sheetId="7" r:id="rId6"/>
    <sheet name="вартість лічильника" sheetId="3" r:id="rId7"/>
    <sheet name="обмінний фонд" sheetId="4" r:id="rId8"/>
    <sheet name="обслуговування" sheetId="5" r:id="rId9"/>
    <sheet name="Додаток 2" sheetId="8" r:id="rId10"/>
    <sheet name="Додаток 4" sheetId="14" r:id="rId11"/>
    <sheet name="Додаток 5" sheetId="15" r:id="rId12"/>
    <sheet name="Додаток 6" sheetId="16" r:id="rId13"/>
    <sheet name="Додаток 1" sheetId="9" r:id="rId14"/>
    <sheet name="Додаток 3" sheetId="10" r:id="rId15"/>
  </sheets>
  <definedNames>
    <definedName name="_xlnm._FilterDatabase" localSheetId="9" hidden="1">'Додаток 2'!$C$1:$C$539</definedName>
    <definedName name="_xlnm.Print_Area" localSheetId="9">'Додаток 2'!$B$1:$Q$539</definedName>
    <definedName name="_xlnm.Print_Area" localSheetId="14">'Додаток 3'!$A$1:$F$32</definedName>
    <definedName name="_xlnm.Print_Area" localSheetId="10">'Додаток 4'!$B$1:$R$56</definedName>
    <definedName name="_xlnm.Print_Area" localSheetId="11">'Додаток 5'!$B$1:$R$473</definedName>
    <definedName name="_xlnm.Print_Area" localSheetId="12">'Додаток 6'!$B$1:$R$32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0" i="16" l="1"/>
  <c r="B11" i="16" s="1"/>
  <c r="B12" i="16" s="1"/>
  <c r="B13" i="16" s="1"/>
  <c r="B14" i="16" s="1"/>
  <c r="B15" i="16" s="1"/>
  <c r="B16" i="16" s="1"/>
  <c r="B18" i="16" s="1"/>
  <c r="B19" i="16" s="1"/>
  <c r="B20" i="16" s="1"/>
  <c r="B21" i="16" s="1"/>
  <c r="B23" i="16" s="1"/>
  <c r="B26" i="16" s="1"/>
  <c r="B27" i="16" s="1"/>
  <c r="B28" i="16" s="1"/>
  <c r="B9" i="16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9" i="14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41" i="14" s="1"/>
  <c r="B42" i="14" s="1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Q28" i="16"/>
  <c r="Q27" i="16"/>
  <c r="Q26" i="16"/>
  <c r="Q25" i="16"/>
  <c r="Q24" i="16"/>
  <c r="Q23" i="16"/>
  <c r="Q22" i="16"/>
  <c r="Q21" i="16"/>
  <c r="Q20" i="16"/>
  <c r="Q19" i="16"/>
  <c r="Q18" i="16"/>
  <c r="Q17" i="16"/>
  <c r="Q16" i="16"/>
  <c r="Q15" i="16"/>
  <c r="Q14" i="16"/>
  <c r="Q13" i="16"/>
  <c r="Q12" i="16"/>
  <c r="Q11" i="16"/>
  <c r="Q10" i="16"/>
  <c r="Q9" i="16"/>
  <c r="Q8" i="16"/>
  <c r="Q470" i="15"/>
  <c r="Q469" i="15"/>
  <c r="Q468" i="15"/>
  <c r="Q467" i="15"/>
  <c r="Q466" i="15"/>
  <c r="Q465" i="15"/>
  <c r="Q464" i="15"/>
  <c r="Q463" i="15"/>
  <c r="Q462" i="15"/>
  <c r="Q461" i="15"/>
  <c r="Q460" i="15"/>
  <c r="Q459" i="15"/>
  <c r="Q458" i="15"/>
  <c r="Q457" i="15"/>
  <c r="Q456" i="15"/>
  <c r="Q455" i="15"/>
  <c r="Q454" i="15"/>
  <c r="Q453" i="15"/>
  <c r="Q452" i="15"/>
  <c r="Q451" i="15"/>
  <c r="Q450" i="15"/>
  <c r="Q449" i="15"/>
  <c r="Q448" i="15"/>
  <c r="Q447" i="15"/>
  <c r="Q446" i="15"/>
  <c r="Q445" i="15"/>
  <c r="Q444" i="15"/>
  <c r="Q443" i="15"/>
  <c r="Q442" i="15"/>
  <c r="Q441" i="15"/>
  <c r="Q440" i="15"/>
  <c r="Q439" i="15"/>
  <c r="Q438" i="15"/>
  <c r="Q437" i="15"/>
  <c r="Q436" i="15"/>
  <c r="Q435" i="15"/>
  <c r="Q434" i="15"/>
  <c r="Q433" i="15"/>
  <c r="Q432" i="15"/>
  <c r="Q431" i="15"/>
  <c r="Q430" i="15"/>
  <c r="Q429" i="15"/>
  <c r="Q428" i="15"/>
  <c r="Q427" i="15"/>
  <c r="Q426" i="15"/>
  <c r="Q425" i="15"/>
  <c r="Q424" i="15"/>
  <c r="Q423" i="15"/>
  <c r="Q422" i="15"/>
  <c r="Q421" i="15"/>
  <c r="Q420" i="15"/>
  <c r="Q419" i="15"/>
  <c r="Q418" i="15"/>
  <c r="Q417" i="15"/>
  <c r="Q416" i="15"/>
  <c r="Q415" i="15"/>
  <c r="Q414" i="15"/>
  <c r="Q413" i="15"/>
  <c r="Q412" i="15"/>
  <c r="Q411" i="15"/>
  <c r="Q410" i="15"/>
  <c r="Q409" i="15"/>
  <c r="Q408" i="15"/>
  <c r="Q407" i="15"/>
  <c r="Q406" i="15"/>
  <c r="Q405" i="15"/>
  <c r="Q404" i="15"/>
  <c r="Q403" i="15"/>
  <c r="Q402" i="15"/>
  <c r="Q401" i="15"/>
  <c r="Q400" i="15"/>
  <c r="Q399" i="15"/>
  <c r="Q398" i="15"/>
  <c r="Q397" i="15"/>
  <c r="Q396" i="15"/>
  <c r="Q395" i="15"/>
  <c r="Q394" i="15"/>
  <c r="Q393" i="15"/>
  <c r="Q392" i="15"/>
  <c r="Q391" i="15"/>
  <c r="Q390" i="15"/>
  <c r="Q389" i="15"/>
  <c r="Q388" i="15"/>
  <c r="Q387" i="15"/>
  <c r="Q386" i="15"/>
  <c r="Q385" i="15"/>
  <c r="Q384" i="15"/>
  <c r="Q383" i="15"/>
  <c r="Q382" i="15"/>
  <c r="Q381" i="15"/>
  <c r="Q380" i="15"/>
  <c r="Q379" i="15"/>
  <c r="Q378" i="15"/>
  <c r="Q377" i="15"/>
  <c r="Q376" i="15"/>
  <c r="Q375" i="15"/>
  <c r="Q374" i="15"/>
  <c r="Q373" i="15"/>
  <c r="Q372" i="15"/>
  <c r="Q371" i="15"/>
  <c r="R370" i="15" s="1"/>
  <c r="Q370" i="15"/>
  <c r="Q369" i="15"/>
  <c r="Q368" i="15"/>
  <c r="R368" i="15" s="1"/>
  <c r="Q367" i="15"/>
  <c r="Q366" i="15"/>
  <c r="Q365" i="15"/>
  <c r="Q364" i="15"/>
  <c r="R364" i="15" s="1"/>
  <c r="Q363" i="15"/>
  <c r="Q362" i="15"/>
  <c r="Q361" i="15"/>
  <c r="Q360" i="15"/>
  <c r="R360" i="15" s="1"/>
  <c r="Q359" i="15"/>
  <c r="Q358" i="15"/>
  <c r="Q357" i="15"/>
  <c r="Q356" i="15"/>
  <c r="Q355" i="15"/>
  <c r="Q354" i="15"/>
  <c r="Q353" i="15"/>
  <c r="Q352" i="15"/>
  <c r="Q351" i="15"/>
  <c r="Q350" i="15"/>
  <c r="Q349" i="15"/>
  <c r="Q348" i="15"/>
  <c r="Q347" i="15"/>
  <c r="Q346" i="15"/>
  <c r="Q345" i="15"/>
  <c r="Q344" i="15"/>
  <c r="Q343" i="15"/>
  <c r="Q342" i="15"/>
  <c r="Q341" i="15"/>
  <c r="Q340" i="15"/>
  <c r="Q339" i="15"/>
  <c r="Q338" i="15"/>
  <c r="Q337" i="15"/>
  <c r="Q336" i="15"/>
  <c r="Q335" i="15"/>
  <c r="Q334" i="15"/>
  <c r="Q333" i="15"/>
  <c r="Q332" i="15"/>
  <c r="Q331" i="15"/>
  <c r="Q330" i="15"/>
  <c r="Q329" i="15"/>
  <c r="Q328" i="15"/>
  <c r="Q327" i="15"/>
  <c r="Q326" i="15"/>
  <c r="Q325" i="15"/>
  <c r="Q324" i="15"/>
  <c r="Q323" i="15"/>
  <c r="Q322" i="15"/>
  <c r="Q321" i="15"/>
  <c r="Q320" i="15"/>
  <c r="Q319" i="15"/>
  <c r="Q318" i="15"/>
  <c r="Q317" i="15"/>
  <c r="Q316" i="15"/>
  <c r="Q315" i="15"/>
  <c r="Q314" i="15"/>
  <c r="Q313" i="15"/>
  <c r="Q312" i="15"/>
  <c r="Q311" i="15"/>
  <c r="Q310" i="15"/>
  <c r="Q309" i="15"/>
  <c r="Q308" i="15"/>
  <c r="Q307" i="15"/>
  <c r="Q306" i="15"/>
  <c r="Q305" i="15"/>
  <c r="Q304" i="15"/>
  <c r="Q303" i="15"/>
  <c r="Q302" i="15"/>
  <c r="Q301" i="15"/>
  <c r="Q300" i="15"/>
  <c r="Q299" i="15"/>
  <c r="Q298" i="15"/>
  <c r="Q297" i="15"/>
  <c r="Q296" i="15"/>
  <c r="Q295" i="15"/>
  <c r="Q294" i="15"/>
  <c r="Q293" i="15"/>
  <c r="Q292" i="15"/>
  <c r="Q291" i="15"/>
  <c r="Q290" i="15"/>
  <c r="Q289" i="15"/>
  <c r="Q288" i="15"/>
  <c r="Q287" i="15"/>
  <c r="Q286" i="15"/>
  <c r="Q285" i="15"/>
  <c r="Q284" i="15"/>
  <c r="Q283" i="15"/>
  <c r="Q282" i="15"/>
  <c r="Q281" i="15"/>
  <c r="Q280" i="15"/>
  <c r="Q279" i="15"/>
  <c r="Q278" i="15"/>
  <c r="Q277" i="15"/>
  <c r="Q276" i="15"/>
  <c r="Q275" i="15"/>
  <c r="Q274" i="15"/>
  <c r="Q273" i="15"/>
  <c r="Q272" i="15"/>
  <c r="Q271" i="15"/>
  <c r="Q270" i="15"/>
  <c r="Q269" i="15"/>
  <c r="Q268" i="15"/>
  <c r="Q267" i="15"/>
  <c r="Q266" i="15"/>
  <c r="Q265" i="15"/>
  <c r="Q264" i="15"/>
  <c r="Q263" i="15"/>
  <c r="Q262" i="15"/>
  <c r="Q261" i="15"/>
  <c r="Q260" i="15"/>
  <c r="Q259" i="15"/>
  <c r="Q258" i="15"/>
  <c r="Q257" i="15"/>
  <c r="Q256" i="15"/>
  <c r="Q255" i="15"/>
  <c r="Q254" i="15"/>
  <c r="Q253" i="15"/>
  <c r="Q252" i="15"/>
  <c r="Q251" i="15"/>
  <c r="Q250" i="15"/>
  <c r="Q249" i="15"/>
  <c r="Q248" i="15"/>
  <c r="Q247" i="15"/>
  <c r="Q246" i="15"/>
  <c r="Q245" i="15"/>
  <c r="Q244" i="15"/>
  <c r="Q243" i="15"/>
  <c r="Q242" i="15"/>
  <c r="Q241" i="15"/>
  <c r="Q240" i="15"/>
  <c r="Q239" i="15"/>
  <c r="Q238" i="15"/>
  <c r="Q237" i="15"/>
  <c r="Q236" i="15"/>
  <c r="Q235" i="15"/>
  <c r="Q234" i="15"/>
  <c r="Q233" i="15"/>
  <c r="Q232" i="15"/>
  <c r="Q231" i="15"/>
  <c r="Q230" i="15"/>
  <c r="Q229" i="15"/>
  <c r="Q228" i="15"/>
  <c r="Q227" i="15"/>
  <c r="Q226" i="15"/>
  <c r="Q225" i="15"/>
  <c r="Q224" i="15"/>
  <c r="Q223" i="15"/>
  <c r="Q222" i="15"/>
  <c r="Q221" i="15"/>
  <c r="Q220" i="15"/>
  <c r="Q219" i="15"/>
  <c r="Q218" i="15"/>
  <c r="Q217" i="15"/>
  <c r="Q216" i="15"/>
  <c r="Q215" i="15"/>
  <c r="Q214" i="15"/>
  <c r="Q213" i="15"/>
  <c r="Q212" i="15"/>
  <c r="Q211" i="15"/>
  <c r="Q210" i="15"/>
  <c r="Q209" i="15"/>
  <c r="Q208" i="15"/>
  <c r="Q207" i="15"/>
  <c r="Q206" i="15"/>
  <c r="Q205" i="15"/>
  <c r="Q204" i="15"/>
  <c r="Q203" i="15"/>
  <c r="Q202" i="15"/>
  <c r="Q201" i="15"/>
  <c r="Q200" i="15"/>
  <c r="Q199" i="15"/>
  <c r="Q198" i="15"/>
  <c r="Q197" i="15"/>
  <c r="Q196" i="15"/>
  <c r="Q195" i="15"/>
  <c r="Q194" i="15"/>
  <c r="Q193" i="15"/>
  <c r="Q192" i="15"/>
  <c r="Q191" i="15"/>
  <c r="Q190" i="15"/>
  <c r="Q189" i="15"/>
  <c r="Q188" i="15"/>
  <c r="Q187" i="15"/>
  <c r="Q186" i="15"/>
  <c r="Q185" i="15"/>
  <c r="Q184" i="15"/>
  <c r="Q183" i="15"/>
  <c r="Q182" i="15"/>
  <c r="Q181" i="15"/>
  <c r="Q180" i="15"/>
  <c r="Q179" i="15"/>
  <c r="Q178" i="15"/>
  <c r="Q177" i="15"/>
  <c r="Q176" i="15"/>
  <c r="Q175" i="15"/>
  <c r="Q174" i="15"/>
  <c r="Q173" i="15"/>
  <c r="Q172" i="15"/>
  <c r="Q171" i="15"/>
  <c r="Q170" i="15"/>
  <c r="Q169" i="15"/>
  <c r="Q168" i="15"/>
  <c r="Q167" i="15"/>
  <c r="Q166" i="15"/>
  <c r="Q165" i="15"/>
  <c r="Q164" i="15"/>
  <c r="Q163" i="15"/>
  <c r="Q162" i="15"/>
  <c r="Q161" i="15"/>
  <c r="Q160" i="15"/>
  <c r="Q159" i="15"/>
  <c r="Q158" i="15"/>
  <c r="Q157" i="15"/>
  <c r="Q156" i="15"/>
  <c r="Q155" i="15"/>
  <c r="Q154" i="15"/>
  <c r="Q153" i="15"/>
  <c r="Q152" i="15"/>
  <c r="Q151" i="15"/>
  <c r="Q150" i="15"/>
  <c r="Q149" i="15"/>
  <c r="Q148" i="15"/>
  <c r="Q147" i="15"/>
  <c r="Q146" i="15"/>
  <c r="Q145" i="15"/>
  <c r="Q144" i="15"/>
  <c r="Q143" i="15"/>
  <c r="Q142" i="15"/>
  <c r="Q141" i="15"/>
  <c r="Q140" i="15"/>
  <c r="Q139" i="15"/>
  <c r="Q138" i="15"/>
  <c r="Q137" i="15"/>
  <c r="Q136" i="15"/>
  <c r="Q135" i="15"/>
  <c r="Q134" i="15"/>
  <c r="Q133" i="15"/>
  <c r="Q132" i="15"/>
  <c r="Q131" i="15"/>
  <c r="Q130" i="15"/>
  <c r="Q129" i="15"/>
  <c r="Q128" i="15"/>
  <c r="Q127" i="15"/>
  <c r="Q126" i="15"/>
  <c r="Q125" i="15"/>
  <c r="Q124" i="15"/>
  <c r="Q123" i="15"/>
  <c r="Q122" i="15"/>
  <c r="Q121" i="15"/>
  <c r="Q120" i="15"/>
  <c r="Q119" i="15"/>
  <c r="Q118" i="15"/>
  <c r="Q117" i="15"/>
  <c r="Q116" i="15"/>
  <c r="Q115" i="15"/>
  <c r="Q114" i="15"/>
  <c r="Q113" i="15"/>
  <c r="Q112" i="15"/>
  <c r="Q111" i="15"/>
  <c r="Q110" i="15"/>
  <c r="Q109" i="15"/>
  <c r="Q108" i="15"/>
  <c r="Q107" i="15"/>
  <c r="Q106" i="15"/>
  <c r="Q105" i="15"/>
  <c r="Q104" i="15"/>
  <c r="Q103" i="15"/>
  <c r="Q102" i="15"/>
  <c r="Q101" i="15"/>
  <c r="Q100" i="15"/>
  <c r="Q99" i="15"/>
  <c r="Q98" i="15"/>
  <c r="Q97" i="15"/>
  <c r="Q96" i="15"/>
  <c r="Q95" i="15"/>
  <c r="Q94" i="15"/>
  <c r="Q93" i="15"/>
  <c r="Q92" i="15"/>
  <c r="Q91" i="15"/>
  <c r="Q90" i="15"/>
  <c r="Q89" i="15"/>
  <c r="Q88" i="15"/>
  <c r="Q87" i="15"/>
  <c r="Q86" i="15"/>
  <c r="Q85" i="15"/>
  <c r="Q84" i="15"/>
  <c r="Q83" i="15"/>
  <c r="Q82" i="15"/>
  <c r="Q81" i="15"/>
  <c r="Q80" i="15"/>
  <c r="Q79" i="15"/>
  <c r="Q78" i="15"/>
  <c r="Q77" i="15"/>
  <c r="Q76" i="15"/>
  <c r="Q75" i="15"/>
  <c r="Q74" i="15"/>
  <c r="Q73" i="15"/>
  <c r="Q72" i="15"/>
  <c r="Q71" i="15"/>
  <c r="R70" i="15" s="1"/>
  <c r="Q70" i="15"/>
  <c r="Q69" i="15"/>
  <c r="Q68" i="15"/>
  <c r="Q67" i="15"/>
  <c r="Q66" i="15"/>
  <c r="Q65" i="15"/>
  <c r="Q64" i="15"/>
  <c r="Q63" i="15"/>
  <c r="Q62" i="15"/>
  <c r="Q61" i="15"/>
  <c r="Q60" i="15"/>
  <c r="Q59" i="15"/>
  <c r="Q58" i="15"/>
  <c r="Q57" i="15"/>
  <c r="Q56" i="15"/>
  <c r="Q55" i="15"/>
  <c r="Q54" i="15"/>
  <c r="Q53" i="15"/>
  <c r="Q52" i="15"/>
  <c r="Q51" i="15"/>
  <c r="Q50" i="15"/>
  <c r="Q49" i="15"/>
  <c r="Q48" i="15"/>
  <c r="Q47" i="15"/>
  <c r="Q46" i="15"/>
  <c r="Q45" i="15"/>
  <c r="Q44" i="15"/>
  <c r="Q43" i="15"/>
  <c r="Q42" i="15"/>
  <c r="Q41" i="15"/>
  <c r="Q40" i="15"/>
  <c r="Q39" i="15"/>
  <c r="Q38" i="15"/>
  <c r="Q37" i="15"/>
  <c r="Q36" i="15"/>
  <c r="Q35" i="15"/>
  <c r="Q34" i="15"/>
  <c r="Q33" i="15"/>
  <c r="Q32" i="15"/>
  <c r="Q31" i="15"/>
  <c r="Q30" i="15"/>
  <c r="Q29" i="15"/>
  <c r="Q28" i="15"/>
  <c r="Q27" i="15"/>
  <c r="Q26" i="15"/>
  <c r="Q25" i="15"/>
  <c r="Q24" i="15"/>
  <c r="Q23" i="15"/>
  <c r="Q22" i="15"/>
  <c r="Q21" i="15"/>
  <c r="Q20" i="15"/>
  <c r="Q19" i="15"/>
  <c r="Q18" i="15"/>
  <c r="Q17" i="15"/>
  <c r="Q16" i="15"/>
  <c r="Q15" i="15"/>
  <c r="Q14" i="15"/>
  <c r="Q13" i="15"/>
  <c r="Q12" i="15"/>
  <c r="Q11" i="15"/>
  <c r="Q10" i="15"/>
  <c r="Q9" i="15"/>
  <c r="Q8" i="15"/>
  <c r="Q53" i="14"/>
  <c r="Q52" i="14"/>
  <c r="Q51" i="14"/>
  <c r="Q50" i="14"/>
  <c r="Q49" i="14"/>
  <c r="Q48" i="14"/>
  <c r="Q47" i="14"/>
  <c r="Q46" i="14"/>
  <c r="Q45" i="14"/>
  <c r="Q44" i="14"/>
  <c r="Q43" i="14"/>
  <c r="Q42" i="14"/>
  <c r="Q41" i="14"/>
  <c r="Q40" i="14"/>
  <c r="Q39" i="14"/>
  <c r="Q38" i="14"/>
  <c r="Q37" i="14"/>
  <c r="Q36" i="14"/>
  <c r="Q35" i="14"/>
  <c r="Q34" i="14"/>
  <c r="Q33" i="14"/>
  <c r="Q32" i="14"/>
  <c r="Q31" i="14"/>
  <c r="Q30" i="14"/>
  <c r="Q29" i="14"/>
  <c r="Q28" i="14"/>
  <c r="Q27" i="14"/>
  <c r="Q26" i="14"/>
  <c r="Q25" i="14"/>
  <c r="Q24" i="14"/>
  <c r="Q23" i="14"/>
  <c r="Q22" i="14"/>
  <c r="Q21" i="14"/>
  <c r="Q20" i="14"/>
  <c r="Q19" i="14"/>
  <c r="Q18" i="14"/>
  <c r="Q17" i="14"/>
  <c r="Q16" i="14"/>
  <c r="Q15" i="14"/>
  <c r="Q14" i="14"/>
  <c r="Q13" i="14"/>
  <c r="Q12" i="14"/>
  <c r="Q11" i="14"/>
  <c r="Q10" i="14"/>
  <c r="Q9" i="14"/>
  <c r="Q8" i="14"/>
  <c r="P120" i="8"/>
  <c r="P121" i="8"/>
  <c r="B40" i="15" l="1"/>
  <c r="B41" i="15" s="1"/>
  <c r="B42" i="15" s="1"/>
  <c r="B43" i="15" s="1"/>
  <c r="K360" i="15"/>
  <c r="L360" i="15" s="1"/>
  <c r="K364" i="15"/>
  <c r="L364" i="15" s="1"/>
  <c r="M364" i="15" s="1"/>
  <c r="K368" i="15"/>
  <c r="L368" i="15" s="1"/>
  <c r="K376" i="15"/>
  <c r="L376" i="15" s="1"/>
  <c r="K381" i="15"/>
  <c r="L381" i="15" s="1"/>
  <c r="M381" i="15" s="1"/>
  <c r="K70" i="15"/>
  <c r="L70" i="15" s="1"/>
  <c r="K370" i="15"/>
  <c r="L370" i="15" s="1"/>
  <c r="K374" i="15"/>
  <c r="L374" i="15" s="1"/>
  <c r="K378" i="15"/>
  <c r="L378" i="15" s="1"/>
  <c r="K384" i="15"/>
  <c r="L384" i="15" s="1"/>
  <c r="M384" i="15" s="1"/>
  <c r="K389" i="15"/>
  <c r="L389" i="15" s="1"/>
  <c r="M389" i="15" s="1"/>
  <c r="K402" i="15"/>
  <c r="L402" i="15" s="1"/>
  <c r="M402" i="15" s="1"/>
  <c r="K405" i="15"/>
  <c r="L405" i="15" s="1"/>
  <c r="M405" i="15" s="1"/>
  <c r="B44" i="15" l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B60" i="15" s="1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2" i="15" s="1"/>
  <c r="B73" i="15" s="1"/>
  <c r="B74" i="15" s="1"/>
  <c r="B75" i="15" s="1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B94" i="15" s="1"/>
  <c r="B95" i="15" s="1"/>
  <c r="B96" i="15" s="1"/>
  <c r="M360" i="15"/>
  <c r="N360" i="15" s="1"/>
  <c r="O360" i="15" s="1"/>
  <c r="M368" i="15"/>
  <c r="N368" i="15" s="1"/>
  <c r="O368" i="15" s="1"/>
  <c r="M376" i="15"/>
  <c r="N376" i="15" s="1"/>
  <c r="O376" i="15" s="1"/>
  <c r="P376" i="15" s="1"/>
  <c r="R376" i="15" s="1"/>
  <c r="M374" i="15"/>
  <c r="N374" i="15" s="1"/>
  <c r="O374" i="15" s="1"/>
  <c r="P374" i="15" s="1"/>
  <c r="R374" i="15" s="1"/>
  <c r="M378" i="15"/>
  <c r="N378" i="15" s="1"/>
  <c r="O378" i="15" s="1"/>
  <c r="P378" i="15" s="1"/>
  <c r="R378" i="15" s="1"/>
  <c r="M370" i="15"/>
  <c r="N370" i="15" s="1"/>
  <c r="O370" i="15" s="1"/>
  <c r="M70" i="15"/>
  <c r="N389" i="15"/>
  <c r="O389" i="15" s="1"/>
  <c r="P389" i="15" s="1"/>
  <c r="R389" i="15" s="1"/>
  <c r="N402" i="15"/>
  <c r="O402" i="15" s="1"/>
  <c r="P402" i="15" s="1"/>
  <c r="R402" i="15" s="1"/>
  <c r="N384" i="15"/>
  <c r="O384" i="15" s="1"/>
  <c r="P384" i="15" s="1"/>
  <c r="R384" i="15" s="1"/>
  <c r="N405" i="15"/>
  <c r="O405" i="15" s="1"/>
  <c r="P405" i="15" s="1"/>
  <c r="R405" i="15" s="1"/>
  <c r="N364" i="15"/>
  <c r="O364" i="15" s="1"/>
  <c r="N381" i="15"/>
  <c r="O381" i="15" s="1"/>
  <c r="P381" i="15" s="1"/>
  <c r="R381" i="15" s="1"/>
  <c r="B97" i="15" l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B111" i="15" s="1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B128" i="15" s="1"/>
  <c r="B129" i="15" s="1"/>
  <c r="B130" i="15" s="1"/>
  <c r="B131" i="15" s="1"/>
  <c r="N70" i="15"/>
  <c r="O70" i="15" s="1"/>
  <c r="B132" i="15" l="1"/>
  <c r="B133" i="15" s="1"/>
  <c r="B134" i="15" s="1"/>
  <c r="B135" i="15" s="1"/>
  <c r="B136" i="15" s="1"/>
  <c r="B137" i="15" s="1"/>
  <c r="B138" i="15" s="1"/>
  <c r="B139" i="15" s="1"/>
  <c r="B9" i="8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B69" i="8" s="1"/>
  <c r="B70" i="8" s="1"/>
  <c r="B71" i="8" s="1"/>
  <c r="B72" i="8" s="1"/>
  <c r="B73" i="8" s="1"/>
  <c r="B74" i="8" s="1"/>
  <c r="B75" i="8" s="1"/>
  <c r="B76" i="8" s="1"/>
  <c r="B77" i="8" s="1"/>
  <c r="B78" i="8" s="1"/>
  <c r="B79" i="8" s="1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s="1"/>
  <c r="B92" i="8" s="1"/>
  <c r="B93" i="8" s="1"/>
  <c r="B94" i="8" s="1"/>
  <c r="B95" i="8" s="1"/>
  <c r="B96" i="8" s="1"/>
  <c r="B97" i="8" s="1"/>
  <c r="B98" i="8" s="1"/>
  <c r="B99" i="8" s="1"/>
  <c r="B100" i="8" s="1"/>
  <c r="B101" i="8" s="1"/>
  <c r="B102" i="8" s="1"/>
  <c r="B103" i="8" s="1"/>
  <c r="B104" i="8" s="1"/>
  <c r="B105" i="8" s="1"/>
  <c r="B106" i="8" s="1"/>
  <c r="B107" i="8" s="1"/>
  <c r="B108" i="8" s="1"/>
  <c r="B109" i="8" s="1"/>
  <c r="B110" i="8" s="1"/>
  <c r="B111" i="8" s="1"/>
  <c r="B112" i="8" s="1"/>
  <c r="B113" i="8" s="1"/>
  <c r="B114" i="8" s="1"/>
  <c r="B115" i="8" s="1"/>
  <c r="B116" i="8" s="1"/>
  <c r="B117" i="8" s="1"/>
  <c r="B118" i="8" s="1"/>
  <c r="B119" i="8" s="1"/>
  <c r="B120" i="8" s="1"/>
  <c r="B122" i="8" s="1"/>
  <c r="B123" i="8" s="1"/>
  <c r="B124" i="8" s="1"/>
  <c r="B125" i="8" s="1"/>
  <c r="B126" i="8" s="1"/>
  <c r="B127" i="8" s="1"/>
  <c r="B128" i="8" s="1"/>
  <c r="B129" i="8" s="1"/>
  <c r="B130" i="8" s="1"/>
  <c r="B131" i="8" s="1"/>
  <c r="B132" i="8" s="1"/>
  <c r="B133" i="8" s="1"/>
  <c r="B134" i="8" s="1"/>
  <c r="B135" i="8" s="1"/>
  <c r="B136" i="8" s="1"/>
  <c r="B137" i="8" s="1"/>
  <c r="B138" i="8" s="1"/>
  <c r="B139" i="8" s="1"/>
  <c r="B140" i="8" s="1"/>
  <c r="B141" i="8" s="1"/>
  <c r="B142" i="8" s="1"/>
  <c r="B143" i="8" s="1"/>
  <c r="B144" i="8" s="1"/>
  <c r="B145" i="8" s="1"/>
  <c r="B146" i="8" s="1"/>
  <c r="B147" i="8" s="1"/>
  <c r="B148" i="8" s="1"/>
  <c r="B149" i="8" s="1"/>
  <c r="B150" i="8" s="1"/>
  <c r="B151" i="8" s="1"/>
  <c r="B152" i="8" s="1"/>
  <c r="B153" i="8" s="1"/>
  <c r="B154" i="8" s="1"/>
  <c r="B155" i="8" s="1"/>
  <c r="B156" i="8" s="1"/>
  <c r="B157" i="8" s="1"/>
  <c r="B158" i="8" s="1"/>
  <c r="B159" i="8" s="1"/>
  <c r="B160" i="8" s="1"/>
  <c r="B161" i="8" s="1"/>
  <c r="B162" i="8" s="1"/>
  <c r="B163" i="8" s="1"/>
  <c r="B164" i="8" s="1"/>
  <c r="B165" i="8" s="1"/>
  <c r="B166" i="8" s="1"/>
  <c r="B167" i="8" s="1"/>
  <c r="B168" i="8" s="1"/>
  <c r="B169" i="8" s="1"/>
  <c r="B170" i="8" s="1"/>
  <c r="B171" i="8" s="1"/>
  <c r="B172" i="8" s="1"/>
  <c r="B173" i="8" s="1"/>
  <c r="B174" i="8" s="1"/>
  <c r="B175" i="8" s="1"/>
  <c r="B176" i="8" s="1"/>
  <c r="B177" i="8" s="1"/>
  <c r="B178" i="8" s="1"/>
  <c r="B179" i="8" s="1"/>
  <c r="B180" i="8" s="1"/>
  <c r="B181" i="8" s="1"/>
  <c r="B182" i="8" s="1"/>
  <c r="B183" i="8" s="1"/>
  <c r="B184" i="8" s="1"/>
  <c r="B185" i="8" s="1"/>
  <c r="B186" i="8" s="1"/>
  <c r="B187" i="8" s="1"/>
  <c r="B188" i="8" s="1"/>
  <c r="B189" i="8" s="1"/>
  <c r="B190" i="8" s="1"/>
  <c r="B191" i="8" s="1"/>
  <c r="B192" i="8" s="1"/>
  <c r="B193" i="8" s="1"/>
  <c r="B194" i="8" s="1"/>
  <c r="B195" i="8" s="1"/>
  <c r="B196" i="8" s="1"/>
  <c r="B197" i="8" s="1"/>
  <c r="B198" i="8" s="1"/>
  <c r="B199" i="8" s="1"/>
  <c r="B200" i="8" s="1"/>
  <c r="B201" i="8" s="1"/>
  <c r="B202" i="8" s="1"/>
  <c r="B203" i="8" s="1"/>
  <c r="B204" i="8" s="1"/>
  <c r="B205" i="8" s="1"/>
  <c r="B206" i="8" s="1"/>
  <c r="B207" i="8" s="1"/>
  <c r="B208" i="8" s="1"/>
  <c r="B209" i="8" s="1"/>
  <c r="B210" i="8" s="1"/>
  <c r="B211" i="8" s="1"/>
  <c r="B212" i="8" s="1"/>
  <c r="B213" i="8" s="1"/>
  <c r="B214" i="8" s="1"/>
  <c r="B215" i="8" s="1"/>
  <c r="B216" i="8" s="1"/>
  <c r="B217" i="8" s="1"/>
  <c r="B218" i="8" s="1"/>
  <c r="B219" i="8" s="1"/>
  <c r="B220" i="8" s="1"/>
  <c r="B221" i="8" s="1"/>
  <c r="B222" i="8" s="1"/>
  <c r="B223" i="8" s="1"/>
  <c r="B224" i="8" s="1"/>
  <c r="B225" i="8" s="1"/>
  <c r="B226" i="8" s="1"/>
  <c r="B227" i="8" s="1"/>
  <c r="B228" i="8" s="1"/>
  <c r="B229" i="8" s="1"/>
  <c r="B230" i="8" s="1"/>
  <c r="B231" i="8" s="1"/>
  <c r="B232" i="8" s="1"/>
  <c r="B233" i="8" s="1"/>
  <c r="B234" i="8" s="1"/>
  <c r="B235" i="8" s="1"/>
  <c r="B236" i="8" s="1"/>
  <c r="B237" i="8" s="1"/>
  <c r="B238" i="8" s="1"/>
  <c r="B239" i="8" s="1"/>
  <c r="B240" i="8" s="1"/>
  <c r="B241" i="8" s="1"/>
  <c r="B242" i="8" s="1"/>
  <c r="B243" i="8" s="1"/>
  <c r="B244" i="8" s="1"/>
  <c r="B245" i="8" s="1"/>
  <c r="B246" i="8" s="1"/>
  <c r="B247" i="8" s="1"/>
  <c r="B248" i="8" s="1"/>
  <c r="B249" i="8" s="1"/>
  <c r="B250" i="8" s="1"/>
  <c r="B251" i="8" s="1"/>
  <c r="B252" i="8" s="1"/>
  <c r="B253" i="8" s="1"/>
  <c r="B254" i="8" s="1"/>
  <c r="B255" i="8" s="1"/>
  <c r="B256" i="8" s="1"/>
  <c r="B257" i="8" s="1"/>
  <c r="B258" i="8" s="1"/>
  <c r="B259" i="8" s="1"/>
  <c r="B260" i="8" s="1"/>
  <c r="B261" i="8" s="1"/>
  <c r="B262" i="8" s="1"/>
  <c r="B263" i="8" s="1"/>
  <c r="B264" i="8" s="1"/>
  <c r="B265" i="8" s="1"/>
  <c r="B266" i="8" s="1"/>
  <c r="B267" i="8" s="1"/>
  <c r="B268" i="8" s="1"/>
  <c r="B269" i="8" s="1"/>
  <c r="B270" i="8" s="1"/>
  <c r="B271" i="8" s="1"/>
  <c r="B272" i="8" s="1"/>
  <c r="B273" i="8" s="1"/>
  <c r="B274" i="8" s="1"/>
  <c r="B275" i="8" s="1"/>
  <c r="B276" i="8" s="1"/>
  <c r="B277" i="8" s="1"/>
  <c r="B278" i="8" s="1"/>
  <c r="B279" i="8" s="1"/>
  <c r="B280" i="8" s="1"/>
  <c r="B281" i="8" s="1"/>
  <c r="B282" i="8" s="1"/>
  <c r="B283" i="8" s="1"/>
  <c r="B284" i="8" s="1"/>
  <c r="B285" i="8" s="1"/>
  <c r="B286" i="8" s="1"/>
  <c r="B287" i="8" s="1"/>
  <c r="B288" i="8" s="1"/>
  <c r="B289" i="8" s="1"/>
  <c r="B290" i="8" s="1"/>
  <c r="B291" i="8" s="1"/>
  <c r="B292" i="8" s="1"/>
  <c r="B293" i="8" s="1"/>
  <c r="B294" i="8" s="1"/>
  <c r="B295" i="8" s="1"/>
  <c r="B296" i="8" s="1"/>
  <c r="B297" i="8" s="1"/>
  <c r="B298" i="8" s="1"/>
  <c r="B299" i="8" s="1"/>
  <c r="B300" i="8" s="1"/>
  <c r="B301" i="8" s="1"/>
  <c r="B302" i="8" s="1"/>
  <c r="B303" i="8" s="1"/>
  <c r="B304" i="8" s="1"/>
  <c r="B305" i="8" s="1"/>
  <c r="B306" i="8" s="1"/>
  <c r="B307" i="8" s="1"/>
  <c r="B308" i="8" s="1"/>
  <c r="B309" i="8" s="1"/>
  <c r="B310" i="8" s="1"/>
  <c r="B311" i="8" s="1"/>
  <c r="B312" i="8" s="1"/>
  <c r="B313" i="8" s="1"/>
  <c r="B314" i="8" s="1"/>
  <c r="B315" i="8" s="1"/>
  <c r="B316" i="8" s="1"/>
  <c r="B317" i="8" s="1"/>
  <c r="B318" i="8" s="1"/>
  <c r="B319" i="8" s="1"/>
  <c r="B320" i="8" s="1"/>
  <c r="B321" i="8" s="1"/>
  <c r="B322" i="8" s="1"/>
  <c r="B323" i="8" s="1"/>
  <c r="B324" i="8" s="1"/>
  <c r="B325" i="8" s="1"/>
  <c r="B326" i="8" s="1"/>
  <c r="B327" i="8" s="1"/>
  <c r="B328" i="8" s="1"/>
  <c r="B329" i="8" s="1"/>
  <c r="B330" i="8" s="1"/>
  <c r="B331" i="8" s="1"/>
  <c r="B332" i="8" s="1"/>
  <c r="B333" i="8" s="1"/>
  <c r="B334" i="8" s="1"/>
  <c r="B335" i="8" s="1"/>
  <c r="B336" i="8" s="1"/>
  <c r="B337" i="8" s="1"/>
  <c r="P122" i="8"/>
  <c r="P123" i="8"/>
  <c r="P124" i="8"/>
  <c r="P125" i="8"/>
  <c r="P126" i="8"/>
  <c r="P127" i="8"/>
  <c r="P128" i="8"/>
  <c r="P129" i="8"/>
  <c r="P130" i="8"/>
  <c r="P131" i="8"/>
  <c r="P132" i="8"/>
  <c r="P133" i="8"/>
  <c r="P134" i="8"/>
  <c r="P135" i="8"/>
  <c r="P136" i="8"/>
  <c r="P137" i="8"/>
  <c r="P138" i="8"/>
  <c r="P139" i="8"/>
  <c r="P140" i="8"/>
  <c r="P141" i="8"/>
  <c r="P142" i="8"/>
  <c r="P143" i="8"/>
  <c r="P144" i="8"/>
  <c r="P145" i="8"/>
  <c r="P146" i="8"/>
  <c r="P147" i="8"/>
  <c r="P148" i="8"/>
  <c r="P149" i="8"/>
  <c r="P150" i="8"/>
  <c r="P151" i="8"/>
  <c r="P152" i="8"/>
  <c r="P153" i="8"/>
  <c r="P154" i="8"/>
  <c r="P155" i="8"/>
  <c r="P156" i="8"/>
  <c r="P157" i="8"/>
  <c r="P158" i="8"/>
  <c r="P159" i="8"/>
  <c r="P160" i="8"/>
  <c r="P161" i="8"/>
  <c r="P162" i="8"/>
  <c r="P163" i="8"/>
  <c r="P164" i="8"/>
  <c r="P165" i="8"/>
  <c r="P166" i="8"/>
  <c r="P167" i="8"/>
  <c r="P168" i="8"/>
  <c r="P169" i="8"/>
  <c r="P170" i="8"/>
  <c r="P171" i="8"/>
  <c r="P172" i="8"/>
  <c r="P173" i="8"/>
  <c r="P174" i="8"/>
  <c r="P175" i="8"/>
  <c r="P176" i="8"/>
  <c r="P177" i="8"/>
  <c r="P178" i="8"/>
  <c r="P179" i="8"/>
  <c r="P180" i="8"/>
  <c r="P181" i="8"/>
  <c r="P182" i="8"/>
  <c r="P183" i="8"/>
  <c r="P184" i="8"/>
  <c r="P185" i="8"/>
  <c r="P186" i="8"/>
  <c r="P187" i="8"/>
  <c r="P188" i="8"/>
  <c r="P189" i="8"/>
  <c r="P190" i="8"/>
  <c r="P191" i="8"/>
  <c r="P192" i="8"/>
  <c r="P193" i="8"/>
  <c r="P194" i="8"/>
  <c r="P195" i="8"/>
  <c r="P196" i="8"/>
  <c r="P197" i="8"/>
  <c r="P198" i="8"/>
  <c r="P199" i="8"/>
  <c r="P200" i="8"/>
  <c r="P201" i="8"/>
  <c r="P202" i="8"/>
  <c r="P203" i="8"/>
  <c r="P204" i="8"/>
  <c r="P205" i="8"/>
  <c r="P206" i="8"/>
  <c r="P207" i="8"/>
  <c r="P208" i="8"/>
  <c r="P209" i="8"/>
  <c r="P210" i="8"/>
  <c r="P211" i="8"/>
  <c r="P212" i="8"/>
  <c r="P213" i="8"/>
  <c r="P214" i="8"/>
  <c r="P215" i="8"/>
  <c r="P216" i="8"/>
  <c r="P217" i="8"/>
  <c r="P218" i="8"/>
  <c r="P219" i="8"/>
  <c r="P220" i="8"/>
  <c r="P221" i="8"/>
  <c r="P222" i="8"/>
  <c r="P223" i="8"/>
  <c r="P224" i="8"/>
  <c r="P225" i="8"/>
  <c r="P226" i="8"/>
  <c r="P227" i="8"/>
  <c r="P228" i="8"/>
  <c r="P229" i="8"/>
  <c r="P230" i="8"/>
  <c r="P231" i="8"/>
  <c r="P232" i="8"/>
  <c r="P233" i="8"/>
  <c r="P234" i="8"/>
  <c r="P235" i="8"/>
  <c r="P236" i="8"/>
  <c r="P237" i="8"/>
  <c r="P238" i="8"/>
  <c r="P239" i="8"/>
  <c r="P240" i="8"/>
  <c r="P241" i="8"/>
  <c r="P242" i="8"/>
  <c r="P243" i="8"/>
  <c r="P244" i="8"/>
  <c r="P245" i="8"/>
  <c r="P246" i="8"/>
  <c r="P247" i="8"/>
  <c r="P248" i="8"/>
  <c r="P249" i="8"/>
  <c r="P250" i="8"/>
  <c r="P251" i="8"/>
  <c r="P252" i="8"/>
  <c r="P253" i="8"/>
  <c r="P254" i="8"/>
  <c r="P255" i="8"/>
  <c r="P256" i="8"/>
  <c r="P257" i="8"/>
  <c r="P258" i="8"/>
  <c r="P259" i="8"/>
  <c r="P260" i="8"/>
  <c r="P261" i="8"/>
  <c r="P262" i="8"/>
  <c r="P263" i="8"/>
  <c r="P264" i="8"/>
  <c r="P265" i="8"/>
  <c r="P266" i="8"/>
  <c r="P267" i="8"/>
  <c r="P268" i="8"/>
  <c r="P269" i="8"/>
  <c r="P270" i="8"/>
  <c r="P271" i="8"/>
  <c r="P272" i="8"/>
  <c r="P273" i="8"/>
  <c r="P274" i="8"/>
  <c r="P275" i="8"/>
  <c r="P276" i="8"/>
  <c r="P277" i="8"/>
  <c r="P278" i="8"/>
  <c r="P279" i="8"/>
  <c r="P280" i="8"/>
  <c r="P281" i="8"/>
  <c r="P282" i="8"/>
  <c r="P283" i="8"/>
  <c r="P284" i="8"/>
  <c r="P285" i="8"/>
  <c r="P286" i="8"/>
  <c r="P287" i="8"/>
  <c r="P288" i="8"/>
  <c r="P289" i="8"/>
  <c r="P290" i="8"/>
  <c r="P291" i="8"/>
  <c r="P292" i="8"/>
  <c r="P293" i="8"/>
  <c r="P294" i="8"/>
  <c r="P295" i="8"/>
  <c r="P296" i="8"/>
  <c r="P297" i="8"/>
  <c r="P298" i="8"/>
  <c r="P299" i="8"/>
  <c r="P300" i="8"/>
  <c r="P301" i="8"/>
  <c r="P302" i="8"/>
  <c r="P303" i="8"/>
  <c r="P304" i="8"/>
  <c r="P305" i="8"/>
  <c r="P306" i="8"/>
  <c r="P307" i="8"/>
  <c r="P308" i="8"/>
  <c r="P309" i="8"/>
  <c r="P310" i="8"/>
  <c r="P311" i="8"/>
  <c r="P312" i="8"/>
  <c r="P313" i="8"/>
  <c r="P314" i="8"/>
  <c r="P315" i="8"/>
  <c r="P316" i="8"/>
  <c r="P317" i="8"/>
  <c r="P318" i="8"/>
  <c r="P319" i="8"/>
  <c r="P320" i="8"/>
  <c r="P321" i="8"/>
  <c r="P322" i="8"/>
  <c r="P323" i="8"/>
  <c r="P324" i="8"/>
  <c r="P325" i="8"/>
  <c r="P326" i="8"/>
  <c r="P327" i="8"/>
  <c r="P328" i="8"/>
  <c r="P329" i="8"/>
  <c r="P330" i="8"/>
  <c r="P331" i="8"/>
  <c r="P332" i="8"/>
  <c r="P333" i="8"/>
  <c r="P334" i="8"/>
  <c r="P335" i="8"/>
  <c r="P336" i="8"/>
  <c r="P337" i="8"/>
  <c r="P338" i="8"/>
  <c r="P339" i="8"/>
  <c r="P340" i="8"/>
  <c r="P341" i="8"/>
  <c r="P342" i="8"/>
  <c r="P343" i="8"/>
  <c r="P344" i="8"/>
  <c r="P345" i="8"/>
  <c r="P346" i="8"/>
  <c r="P347" i="8"/>
  <c r="P348" i="8"/>
  <c r="P349" i="8"/>
  <c r="P350" i="8"/>
  <c r="P351" i="8"/>
  <c r="P352" i="8"/>
  <c r="P353" i="8"/>
  <c r="P354" i="8"/>
  <c r="P355" i="8"/>
  <c r="P356" i="8"/>
  <c r="P357" i="8"/>
  <c r="P358" i="8"/>
  <c r="P359" i="8"/>
  <c r="P360" i="8"/>
  <c r="P361" i="8"/>
  <c r="P362" i="8"/>
  <c r="P363" i="8"/>
  <c r="P364" i="8"/>
  <c r="P365" i="8"/>
  <c r="P366" i="8"/>
  <c r="P367" i="8"/>
  <c r="P368" i="8"/>
  <c r="P369" i="8"/>
  <c r="P370" i="8"/>
  <c r="P371" i="8"/>
  <c r="P372" i="8"/>
  <c r="P373" i="8"/>
  <c r="P374" i="8"/>
  <c r="P375" i="8"/>
  <c r="P376" i="8"/>
  <c r="P377" i="8"/>
  <c r="P378" i="8"/>
  <c r="P379" i="8"/>
  <c r="P380" i="8"/>
  <c r="P381" i="8"/>
  <c r="P382" i="8"/>
  <c r="P383" i="8"/>
  <c r="P384" i="8"/>
  <c r="P385" i="8"/>
  <c r="P386" i="8"/>
  <c r="P387" i="8"/>
  <c r="P388" i="8"/>
  <c r="P389" i="8"/>
  <c r="P390" i="8"/>
  <c r="P391" i="8"/>
  <c r="P392" i="8"/>
  <c r="P393" i="8"/>
  <c r="P394" i="8"/>
  <c r="P395" i="8"/>
  <c r="P396" i="8"/>
  <c r="P397" i="8"/>
  <c r="P398" i="8"/>
  <c r="P399" i="8"/>
  <c r="P400" i="8"/>
  <c r="P401" i="8"/>
  <c r="P402" i="8"/>
  <c r="P403" i="8"/>
  <c r="P404" i="8"/>
  <c r="P405" i="8"/>
  <c r="P406" i="8"/>
  <c r="P407" i="8"/>
  <c r="P408" i="8"/>
  <c r="P409" i="8"/>
  <c r="P410" i="8"/>
  <c r="P411" i="8"/>
  <c r="P412" i="8"/>
  <c r="P413" i="8"/>
  <c r="P414" i="8"/>
  <c r="P415" i="8"/>
  <c r="P416" i="8"/>
  <c r="P417" i="8"/>
  <c r="P418" i="8"/>
  <c r="P419" i="8"/>
  <c r="P420" i="8"/>
  <c r="P421" i="8"/>
  <c r="P422" i="8"/>
  <c r="P423" i="8"/>
  <c r="P424" i="8"/>
  <c r="P425" i="8"/>
  <c r="P426" i="8"/>
  <c r="P427" i="8"/>
  <c r="P428" i="8"/>
  <c r="P429" i="8"/>
  <c r="P430" i="8"/>
  <c r="P431" i="8"/>
  <c r="P432" i="8"/>
  <c r="P433" i="8"/>
  <c r="P434" i="8"/>
  <c r="P435" i="8"/>
  <c r="P436" i="8"/>
  <c r="P437" i="8"/>
  <c r="P438" i="8"/>
  <c r="P439" i="8"/>
  <c r="P440" i="8"/>
  <c r="P441" i="8"/>
  <c r="P442" i="8"/>
  <c r="P443" i="8"/>
  <c r="P444" i="8"/>
  <c r="P445" i="8"/>
  <c r="P446" i="8"/>
  <c r="P447" i="8"/>
  <c r="P448" i="8"/>
  <c r="P449" i="8"/>
  <c r="P450" i="8"/>
  <c r="P451" i="8"/>
  <c r="P452" i="8"/>
  <c r="P453" i="8"/>
  <c r="P454" i="8"/>
  <c r="P455" i="8"/>
  <c r="P456" i="8"/>
  <c r="P457" i="8"/>
  <c r="P458" i="8"/>
  <c r="P459" i="8"/>
  <c r="P460" i="8"/>
  <c r="P461" i="8"/>
  <c r="P462" i="8"/>
  <c r="P463" i="8"/>
  <c r="P464" i="8"/>
  <c r="P465" i="8"/>
  <c r="P466" i="8"/>
  <c r="P467" i="8"/>
  <c r="P468" i="8"/>
  <c r="P469" i="8"/>
  <c r="P470" i="8"/>
  <c r="P471" i="8"/>
  <c r="P472" i="8"/>
  <c r="P473" i="8"/>
  <c r="P474" i="8"/>
  <c r="P475" i="8"/>
  <c r="P476" i="8"/>
  <c r="P477" i="8"/>
  <c r="P478" i="8"/>
  <c r="P479" i="8"/>
  <c r="P480" i="8"/>
  <c r="P481" i="8"/>
  <c r="P482" i="8"/>
  <c r="P483" i="8"/>
  <c r="P484" i="8"/>
  <c r="P485" i="8"/>
  <c r="P486" i="8"/>
  <c r="P487" i="8"/>
  <c r="P488" i="8"/>
  <c r="P489" i="8"/>
  <c r="P490" i="8"/>
  <c r="P491" i="8"/>
  <c r="P492" i="8"/>
  <c r="P493" i="8"/>
  <c r="P494" i="8"/>
  <c r="P495" i="8"/>
  <c r="P496" i="8"/>
  <c r="P497" i="8"/>
  <c r="P498" i="8"/>
  <c r="P499" i="8"/>
  <c r="P500" i="8"/>
  <c r="P501" i="8"/>
  <c r="P502" i="8"/>
  <c r="P503" i="8"/>
  <c r="P504" i="8"/>
  <c r="P505" i="8"/>
  <c r="P506" i="8"/>
  <c r="P507" i="8"/>
  <c r="P508" i="8"/>
  <c r="P509" i="8"/>
  <c r="P510" i="8"/>
  <c r="P511" i="8"/>
  <c r="P512" i="8"/>
  <c r="P513" i="8"/>
  <c r="P514" i="8"/>
  <c r="P515" i="8"/>
  <c r="P516" i="8"/>
  <c r="P517" i="8"/>
  <c r="P518" i="8"/>
  <c r="P519" i="8"/>
  <c r="P520" i="8"/>
  <c r="P521" i="8"/>
  <c r="P522" i="8"/>
  <c r="P523" i="8"/>
  <c r="P524" i="8"/>
  <c r="P525" i="8"/>
  <c r="P526" i="8"/>
  <c r="P527" i="8"/>
  <c r="P528" i="8"/>
  <c r="P529" i="8"/>
  <c r="P530" i="8"/>
  <c r="P531" i="8"/>
  <c r="P532" i="8"/>
  <c r="P533" i="8"/>
  <c r="P534" i="8"/>
  <c r="P535" i="8"/>
  <c r="P536" i="8"/>
  <c r="P537" i="8"/>
  <c r="B140" i="15" l="1"/>
  <c r="B141" i="15" s="1"/>
  <c r="B142" i="15" s="1"/>
  <c r="B143" i="15" s="1"/>
  <c r="B144" i="15" s="1"/>
  <c r="B145" i="15" s="1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B162" i="15" s="1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B179" i="15" s="1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B196" i="15" s="1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B213" i="15" s="1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B230" i="15" s="1"/>
  <c r="B231" i="15" s="1"/>
  <c r="B232" i="15" s="1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B247" i="15" s="1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B264" i="15" s="1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B281" i="15" s="1"/>
  <c r="B282" i="15" s="1"/>
  <c r="B283" i="15" s="1"/>
  <c r="B339" i="8"/>
  <c r="B340" i="8" s="1"/>
  <c r="B341" i="8" s="1"/>
  <c r="B342" i="8" s="1"/>
  <c r="B343" i="8" s="1"/>
  <c r="B344" i="8" s="1"/>
  <c r="B345" i="8" s="1"/>
  <c r="B346" i="8" s="1"/>
  <c r="B347" i="8" s="1"/>
  <c r="B348" i="8" s="1"/>
  <c r="B349" i="8" s="1"/>
  <c r="B350" i="8" s="1"/>
  <c r="B351" i="8" s="1"/>
  <c r="B352" i="8" s="1"/>
  <c r="B353" i="8" s="1"/>
  <c r="B354" i="8" s="1"/>
  <c r="B355" i="8" s="1"/>
  <c r="B356" i="8" s="1"/>
  <c r="B357" i="8" s="1"/>
  <c r="B358" i="8" s="1"/>
  <c r="B359" i="8" s="1"/>
  <c r="B360" i="8" s="1"/>
  <c r="B361" i="8" s="1"/>
  <c r="B362" i="8" s="1"/>
  <c r="B363" i="8" s="1"/>
  <c r="B364" i="8" s="1"/>
  <c r="B365" i="8" s="1"/>
  <c r="B366" i="8" s="1"/>
  <c r="B367" i="8" s="1"/>
  <c r="B368" i="8" s="1"/>
  <c r="B369" i="8" s="1"/>
  <c r="B370" i="8" s="1"/>
  <c r="B371" i="8" s="1"/>
  <c r="B372" i="8" s="1"/>
  <c r="B373" i="8" s="1"/>
  <c r="B374" i="8" s="1"/>
  <c r="B375" i="8" s="1"/>
  <c r="B376" i="8" s="1"/>
  <c r="B377" i="8" s="1"/>
  <c r="B378" i="8" s="1"/>
  <c r="B379" i="8" s="1"/>
  <c r="B380" i="8" s="1"/>
  <c r="B381" i="8" s="1"/>
  <c r="B382" i="8" s="1"/>
  <c r="B383" i="8" s="1"/>
  <c r="B384" i="8" s="1"/>
  <c r="B385" i="8" s="1"/>
  <c r="B386" i="8" s="1"/>
  <c r="B387" i="8" s="1"/>
  <c r="B388" i="8" s="1"/>
  <c r="B389" i="8" s="1"/>
  <c r="B390" i="8" s="1"/>
  <c r="B391" i="8" s="1"/>
  <c r="B392" i="8" s="1"/>
  <c r="B393" i="8" s="1"/>
  <c r="B394" i="8" s="1"/>
  <c r="B395" i="8" s="1"/>
  <c r="B396" i="8" s="1"/>
  <c r="B397" i="8" s="1"/>
  <c r="B398" i="8" s="1"/>
  <c r="B399" i="8" s="1"/>
  <c r="B400" i="8" s="1"/>
  <c r="B401" i="8" s="1"/>
  <c r="B402" i="8" s="1"/>
  <c r="B403" i="8" s="1"/>
  <c r="B404" i="8" s="1"/>
  <c r="B405" i="8" s="1"/>
  <c r="B406" i="8" s="1"/>
  <c r="B407" i="8" s="1"/>
  <c r="B408" i="8" s="1"/>
  <c r="B409" i="8" s="1"/>
  <c r="B410" i="8" s="1"/>
  <c r="B411" i="8" s="1"/>
  <c r="B412" i="8" s="1"/>
  <c r="B413" i="8" s="1"/>
  <c r="B414" i="8" s="1"/>
  <c r="B415" i="8" s="1"/>
  <c r="B416" i="8" s="1"/>
  <c r="B417" i="8" s="1"/>
  <c r="B418" i="8" s="1"/>
  <c r="E19" i="2"/>
  <c r="E20" i="2" s="1"/>
  <c r="E21" i="2" s="1"/>
  <c r="E22" i="2" s="1"/>
  <c r="E30" i="2"/>
  <c r="E31" i="2" s="1"/>
  <c r="B284" i="15" l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B298" i="15" s="1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B315" i="15" s="1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421" i="8"/>
  <c r="B422" i="8" s="1"/>
  <c r="E8" i="2"/>
  <c r="E9" i="2" s="1"/>
  <c r="E10" i="2" s="1"/>
  <c r="E11" i="2" s="1"/>
  <c r="E29" i="13"/>
  <c r="J13" i="13" s="1"/>
  <c r="D15" i="10" s="1"/>
  <c r="F29" i="13"/>
  <c r="K13" i="13" s="1"/>
  <c r="E15" i="10" s="1"/>
  <c r="D29" i="13"/>
  <c r="I13" i="13" s="1"/>
  <c r="C15" i="10" s="1"/>
  <c r="C10" i="4"/>
  <c r="D10" i="4"/>
  <c r="B10" i="4"/>
  <c r="E9" i="4"/>
  <c r="D11" i="4" s="1"/>
  <c r="J31" i="2"/>
  <c r="S31" i="2" s="1"/>
  <c r="T31" i="2" s="1"/>
  <c r="M10" i="6"/>
  <c r="N10" i="6"/>
  <c r="G11" i="13" s="1"/>
  <c r="L9" i="6"/>
  <c r="K9" i="6"/>
  <c r="M9" i="6" s="1"/>
  <c r="L8" i="6"/>
  <c r="K8" i="6"/>
  <c r="M8" i="6" s="1"/>
  <c r="M7" i="6"/>
  <c r="C22" i="7"/>
  <c r="B326" i="15" l="1"/>
  <c r="B327" i="15" s="1"/>
  <c r="B328" i="15" s="1"/>
  <c r="B329" i="15" s="1"/>
  <c r="B11" i="4"/>
  <c r="B12" i="4"/>
  <c r="D10" i="13" s="1"/>
  <c r="I10" i="13" s="1"/>
  <c r="C12" i="10" s="1"/>
  <c r="C11" i="4"/>
  <c r="C12" i="4" s="1"/>
  <c r="E10" i="13" s="1"/>
  <c r="J10" i="13" s="1"/>
  <c r="D12" i="10" s="1"/>
  <c r="B424" i="8"/>
  <c r="B425" i="8" s="1"/>
  <c r="B426" i="8" s="1"/>
  <c r="B427" i="8" s="1"/>
  <c r="B428" i="8" s="1"/>
  <c r="N7" i="6"/>
  <c r="N5" i="6"/>
  <c r="N8" i="6"/>
  <c r="N9" i="6"/>
  <c r="D12" i="4"/>
  <c r="F10" i="13" s="1"/>
  <c r="K10" i="13" s="1"/>
  <c r="E12" i="10" s="1"/>
  <c r="G29" i="13"/>
  <c r="F11" i="13"/>
  <c r="K11" i="13" s="1"/>
  <c r="E13" i="10" s="1"/>
  <c r="E11" i="13"/>
  <c r="J11" i="13" s="1"/>
  <c r="D13" i="10" s="1"/>
  <c r="D11" i="13"/>
  <c r="M15" i="6"/>
  <c r="M16" i="6" s="1"/>
  <c r="C21" i="7"/>
  <c r="B330" i="15" l="1"/>
  <c r="B331" i="15" s="1"/>
  <c r="B332" i="15" s="1"/>
  <c r="B333" i="15" s="1"/>
  <c r="B334" i="15" s="1"/>
  <c r="B335" i="15" s="1"/>
  <c r="B336" i="15" s="1"/>
  <c r="B337" i="15" s="1"/>
  <c r="B338" i="15" s="1"/>
  <c r="B339" i="15" s="1"/>
  <c r="B340" i="15" s="1"/>
  <c r="B341" i="15" s="1"/>
  <c r="B432" i="8"/>
  <c r="B433" i="8" s="1"/>
  <c r="B434" i="8" s="1"/>
  <c r="N15" i="6"/>
  <c r="G12" i="13"/>
  <c r="I11" i="13"/>
  <c r="C13" i="10" s="1"/>
  <c r="G10" i="13"/>
  <c r="M19" i="6"/>
  <c r="C25" i="7"/>
  <c r="C9" i="7"/>
  <c r="E13" i="6"/>
  <c r="E12" i="6"/>
  <c r="F12" i="6" s="1"/>
  <c r="E11" i="6"/>
  <c r="E10" i="6"/>
  <c r="E7" i="6"/>
  <c r="C10" i="7"/>
  <c r="C7" i="7"/>
  <c r="C8" i="7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P37" i="8"/>
  <c r="P38" i="8"/>
  <c r="P39" i="8"/>
  <c r="P40" i="8"/>
  <c r="P41" i="8"/>
  <c r="P42" i="8"/>
  <c r="P43" i="8"/>
  <c r="P44" i="8"/>
  <c r="P45" i="8"/>
  <c r="P46" i="8"/>
  <c r="P47" i="8"/>
  <c r="P48" i="8"/>
  <c r="P49" i="8"/>
  <c r="P50" i="8"/>
  <c r="P51" i="8"/>
  <c r="P52" i="8"/>
  <c r="P53" i="8"/>
  <c r="P54" i="8"/>
  <c r="P55" i="8"/>
  <c r="P56" i="8"/>
  <c r="P57" i="8"/>
  <c r="P58" i="8"/>
  <c r="P59" i="8"/>
  <c r="P60" i="8"/>
  <c r="P61" i="8"/>
  <c r="P62" i="8"/>
  <c r="P63" i="8"/>
  <c r="P64" i="8"/>
  <c r="P65" i="8"/>
  <c r="P66" i="8"/>
  <c r="P67" i="8"/>
  <c r="P68" i="8"/>
  <c r="P69" i="8"/>
  <c r="P70" i="8"/>
  <c r="P71" i="8"/>
  <c r="P72" i="8"/>
  <c r="P73" i="8"/>
  <c r="P74" i="8"/>
  <c r="P75" i="8"/>
  <c r="P76" i="8"/>
  <c r="P77" i="8"/>
  <c r="P78" i="8"/>
  <c r="P79" i="8"/>
  <c r="P80" i="8"/>
  <c r="P81" i="8"/>
  <c r="P82" i="8"/>
  <c r="P83" i="8"/>
  <c r="P84" i="8"/>
  <c r="P85" i="8"/>
  <c r="P86" i="8"/>
  <c r="P87" i="8"/>
  <c r="P88" i="8"/>
  <c r="P89" i="8"/>
  <c r="P90" i="8"/>
  <c r="P91" i="8"/>
  <c r="P92" i="8"/>
  <c r="P93" i="8"/>
  <c r="P94" i="8"/>
  <c r="P95" i="8"/>
  <c r="P96" i="8"/>
  <c r="P97" i="8"/>
  <c r="P98" i="8"/>
  <c r="P99" i="8"/>
  <c r="P100" i="8"/>
  <c r="P101" i="8"/>
  <c r="P102" i="8"/>
  <c r="P103" i="8"/>
  <c r="P104" i="8"/>
  <c r="P105" i="8"/>
  <c r="P106" i="8"/>
  <c r="P107" i="8"/>
  <c r="P108" i="8"/>
  <c r="P109" i="8"/>
  <c r="P110" i="8"/>
  <c r="P111" i="8"/>
  <c r="P112" i="8"/>
  <c r="P113" i="8"/>
  <c r="P114" i="8"/>
  <c r="P115" i="8"/>
  <c r="P116" i="8"/>
  <c r="P117" i="8"/>
  <c r="P118" i="8"/>
  <c r="P119" i="8"/>
  <c r="P8" i="8"/>
  <c r="B342" i="15" l="1"/>
  <c r="B343" i="15" s="1"/>
  <c r="B344" i="15" s="1"/>
  <c r="B345" i="15" s="1"/>
  <c r="B346" i="15" s="1"/>
  <c r="B347" i="15" s="1"/>
  <c r="B348" i="15" s="1"/>
  <c r="B349" i="15" s="1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3" i="15" s="1"/>
  <c r="B364" i="15" s="1"/>
  <c r="B366" i="15" s="1"/>
  <c r="B367" i="15" s="1"/>
  <c r="B368" i="15" s="1"/>
  <c r="B369" i="15" s="1"/>
  <c r="B370" i="15" s="1"/>
  <c r="B374" i="15" s="1"/>
  <c r="B375" i="15" s="1"/>
  <c r="B376" i="15" s="1"/>
  <c r="B378" i="15" s="1"/>
  <c r="B381" i="15" s="1"/>
  <c r="B384" i="15" s="1"/>
  <c r="B387" i="15" s="1"/>
  <c r="B388" i="15" s="1"/>
  <c r="B389" i="15" s="1"/>
  <c r="B392" i="15" s="1"/>
  <c r="B393" i="15" s="1"/>
  <c r="C11" i="7"/>
  <c r="B436" i="8"/>
  <c r="B439" i="8" s="1"/>
  <c r="B442" i="8" s="1"/>
  <c r="B445" i="8" s="1"/>
  <c r="B446" i="8" s="1"/>
  <c r="F7" i="6"/>
  <c r="F13" i="6"/>
  <c r="D13" i="5" s="1"/>
  <c r="F12" i="13"/>
  <c r="D12" i="13"/>
  <c r="F11" i="6"/>
  <c r="D12" i="5" s="1"/>
  <c r="G9" i="13"/>
  <c r="E12" i="13"/>
  <c r="F13" i="5"/>
  <c r="C15" i="9" s="1"/>
  <c r="E23" i="7"/>
  <c r="E22" i="7"/>
  <c r="G18" i="13" s="1"/>
  <c r="E24" i="7"/>
  <c r="E21" i="7"/>
  <c r="F10" i="6"/>
  <c r="D11" i="5" s="1"/>
  <c r="F11" i="5" s="1"/>
  <c r="C13" i="9" s="1"/>
  <c r="F28" i="5"/>
  <c r="F12" i="5"/>
  <c r="C14" i="9" s="1"/>
  <c r="F5" i="6"/>
  <c r="E8" i="7"/>
  <c r="D17" i="5" s="1"/>
  <c r="F17" i="5" s="1"/>
  <c r="C19" i="9" s="1"/>
  <c r="D69" i="6"/>
  <c r="D68" i="6"/>
  <c r="D53" i="6"/>
  <c r="D52" i="6"/>
  <c r="D36" i="6"/>
  <c r="D35" i="6"/>
  <c r="C35" i="6"/>
  <c r="C69" i="6"/>
  <c r="E69" i="6" s="1"/>
  <c r="C68" i="6"/>
  <c r="C67" i="6"/>
  <c r="E67" i="6" s="1"/>
  <c r="D66" i="6"/>
  <c r="C66" i="6"/>
  <c r="D65" i="6"/>
  <c r="C65" i="6"/>
  <c r="E63" i="6"/>
  <c r="E62" i="6"/>
  <c r="C53" i="6"/>
  <c r="C52" i="6"/>
  <c r="C51" i="6"/>
  <c r="E51" i="6" s="1"/>
  <c r="D50" i="6"/>
  <c r="C50" i="6"/>
  <c r="D49" i="6"/>
  <c r="C49" i="6"/>
  <c r="E47" i="6"/>
  <c r="E46" i="6"/>
  <c r="C36" i="6"/>
  <c r="E36" i="6" s="1"/>
  <c r="C34" i="6"/>
  <c r="E34" i="6" s="1"/>
  <c r="E30" i="6"/>
  <c r="D33" i="6"/>
  <c r="C33" i="6"/>
  <c r="D32" i="6"/>
  <c r="C32" i="6"/>
  <c r="E29" i="6"/>
  <c r="J30" i="2"/>
  <c r="S30" i="2" s="1"/>
  <c r="T30" i="2" s="1"/>
  <c r="B394" i="15" l="1"/>
  <c r="B395" i="15" s="1"/>
  <c r="B396" i="15" s="1"/>
  <c r="B397" i="15" s="1"/>
  <c r="B398" i="15" s="1"/>
  <c r="B399" i="15" s="1"/>
  <c r="B400" i="15" s="1"/>
  <c r="B401" i="15" s="1"/>
  <c r="B402" i="15" s="1"/>
  <c r="B404" i="15" s="1"/>
  <c r="B405" i="15" s="1"/>
  <c r="B407" i="15" s="1"/>
  <c r="B408" i="15" s="1"/>
  <c r="B409" i="15" s="1"/>
  <c r="E53" i="6"/>
  <c r="E68" i="6"/>
  <c r="B447" i="8"/>
  <c r="B450" i="8" s="1"/>
  <c r="B451" i="8" s="1"/>
  <c r="B452" i="8" s="1"/>
  <c r="E9" i="13"/>
  <c r="J12" i="13"/>
  <c r="D14" i="10" s="1"/>
  <c r="K12" i="13"/>
  <c r="E14" i="10" s="1"/>
  <c r="F9" i="13"/>
  <c r="I12" i="13"/>
  <c r="C14" i="10" s="1"/>
  <c r="D9" i="13"/>
  <c r="G17" i="13"/>
  <c r="E25" i="7"/>
  <c r="E26" i="7" s="1"/>
  <c r="D18" i="13"/>
  <c r="I18" i="13" s="1"/>
  <c r="C20" i="10" s="1"/>
  <c r="F18" i="13"/>
  <c r="K18" i="13" s="1"/>
  <c r="E20" i="10" s="1"/>
  <c r="E18" i="13"/>
  <c r="J18" i="13" s="1"/>
  <c r="D20" i="10" s="1"/>
  <c r="E32" i="6"/>
  <c r="E33" i="6"/>
  <c r="F29" i="6"/>
  <c r="E65" i="6"/>
  <c r="E66" i="6"/>
  <c r="E35" i="6"/>
  <c r="F32" i="6"/>
  <c r="E49" i="6"/>
  <c r="E55" i="6" s="1"/>
  <c r="E9" i="1" s="1"/>
  <c r="E50" i="6"/>
  <c r="E52" i="6"/>
  <c r="E9" i="7"/>
  <c r="D18" i="5" s="1"/>
  <c r="F18" i="5" s="1"/>
  <c r="C20" i="9" s="1"/>
  <c r="E7" i="7"/>
  <c r="D9" i="6"/>
  <c r="C9" i="6"/>
  <c r="E9" i="6" s="1"/>
  <c r="F9" i="6" s="1"/>
  <c r="B410" i="15" l="1"/>
  <c r="B411" i="15" s="1"/>
  <c r="B412" i="15" s="1"/>
  <c r="B413" i="15" s="1"/>
  <c r="B414" i="15" s="1"/>
  <c r="B415" i="15" s="1"/>
  <c r="B416" i="15" s="1"/>
  <c r="B454" i="8"/>
  <c r="B457" i="8" s="1"/>
  <c r="B458" i="8" s="1"/>
  <c r="B459" i="8" s="1"/>
  <c r="B460" i="8" s="1"/>
  <c r="B461" i="8" s="1"/>
  <c r="B462" i="8" s="1"/>
  <c r="B463" i="8" s="1"/>
  <c r="B464" i="8" s="1"/>
  <c r="B465" i="8" s="1"/>
  <c r="J9" i="13"/>
  <c r="E19" i="13"/>
  <c r="J19" i="13" s="1"/>
  <c r="I9" i="13"/>
  <c r="D19" i="13"/>
  <c r="K9" i="13"/>
  <c r="F19" i="13"/>
  <c r="K19" i="13" s="1"/>
  <c r="F34" i="6"/>
  <c r="E17" i="13"/>
  <c r="J17" i="13" s="1"/>
  <c r="D19" i="10" s="1"/>
  <c r="D17" i="13"/>
  <c r="I17" i="13" s="1"/>
  <c r="C19" i="10" s="1"/>
  <c r="F17" i="13"/>
  <c r="K17" i="13" s="1"/>
  <c r="E19" i="10" s="1"/>
  <c r="E71" i="6"/>
  <c r="F9" i="1" s="1"/>
  <c r="E38" i="6"/>
  <c r="D9" i="1" s="1"/>
  <c r="D12" i="1" s="1"/>
  <c r="E10" i="7"/>
  <c r="E11" i="7" s="1"/>
  <c r="E12" i="7" s="1"/>
  <c r="D11" i="1"/>
  <c r="J21" i="2"/>
  <c r="S21" i="2" s="1"/>
  <c r="T21" i="2" s="1"/>
  <c r="C8" i="6"/>
  <c r="D8" i="6"/>
  <c r="B417" i="15" l="1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B434" i="15" s="1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E21" i="10"/>
  <c r="I28" i="16"/>
  <c r="I23" i="16"/>
  <c r="I19" i="16"/>
  <c r="I18" i="16"/>
  <c r="I9" i="16"/>
  <c r="I11" i="16"/>
  <c r="I13" i="16"/>
  <c r="I15" i="16"/>
  <c r="I27" i="16"/>
  <c r="I26" i="16"/>
  <c r="I21" i="16"/>
  <c r="I20" i="16"/>
  <c r="I16" i="16"/>
  <c r="I10" i="16"/>
  <c r="I12" i="16"/>
  <c r="I14" i="16"/>
  <c r="I8" i="16"/>
  <c r="E11" i="10"/>
  <c r="F27" i="16"/>
  <c r="F26" i="16"/>
  <c r="F20" i="16"/>
  <c r="F9" i="16"/>
  <c r="F11" i="16"/>
  <c r="F13" i="16"/>
  <c r="F15" i="16"/>
  <c r="F28" i="16"/>
  <c r="F18" i="16"/>
  <c r="F12" i="16"/>
  <c r="F8" i="16"/>
  <c r="F19" i="16"/>
  <c r="F14" i="16"/>
  <c r="F10" i="16"/>
  <c r="C11" i="10"/>
  <c r="F9" i="14"/>
  <c r="F11" i="14"/>
  <c r="F13" i="14"/>
  <c r="F15" i="14"/>
  <c r="F17" i="14"/>
  <c r="F19" i="14"/>
  <c r="F21" i="14"/>
  <c r="F23" i="14"/>
  <c r="F25" i="14"/>
  <c r="F27" i="14"/>
  <c r="F29" i="14"/>
  <c r="F31" i="14"/>
  <c r="F33" i="14"/>
  <c r="F35" i="14"/>
  <c r="F37" i="14"/>
  <c r="F39" i="14"/>
  <c r="F41" i="14"/>
  <c r="F43" i="14"/>
  <c r="F45" i="14"/>
  <c r="F47" i="14"/>
  <c r="F49" i="14"/>
  <c r="F51" i="14"/>
  <c r="F53" i="14"/>
  <c r="F10" i="14"/>
  <c r="F14" i="14"/>
  <c r="F18" i="14"/>
  <c r="F22" i="14"/>
  <c r="F26" i="14"/>
  <c r="F30" i="14"/>
  <c r="F34" i="14"/>
  <c r="F38" i="14"/>
  <c r="F42" i="14"/>
  <c r="F46" i="14"/>
  <c r="F50" i="14"/>
  <c r="F8" i="14"/>
  <c r="F12" i="14"/>
  <c r="F16" i="14"/>
  <c r="F20" i="14"/>
  <c r="F24" i="14"/>
  <c r="F28" i="14"/>
  <c r="F32" i="14"/>
  <c r="F36" i="14"/>
  <c r="F40" i="14"/>
  <c r="F44" i="14"/>
  <c r="F48" i="14"/>
  <c r="F52" i="14"/>
  <c r="D11" i="10"/>
  <c r="F435" i="15"/>
  <c r="F437" i="15"/>
  <c r="F439" i="15"/>
  <c r="F441" i="15"/>
  <c r="F443" i="15"/>
  <c r="F445" i="15"/>
  <c r="F447" i="15"/>
  <c r="F449" i="15"/>
  <c r="F451" i="15"/>
  <c r="F453" i="15"/>
  <c r="F455" i="15"/>
  <c r="F457" i="15"/>
  <c r="F459" i="15"/>
  <c r="F461" i="15"/>
  <c r="F463" i="15"/>
  <c r="F465" i="15"/>
  <c r="F467" i="15"/>
  <c r="F469" i="15"/>
  <c r="F416" i="15"/>
  <c r="F418" i="15"/>
  <c r="F420" i="15"/>
  <c r="F422" i="15"/>
  <c r="F424" i="15"/>
  <c r="F426" i="15"/>
  <c r="F428" i="15"/>
  <c r="F430" i="15"/>
  <c r="F432" i="15"/>
  <c r="F434" i="15"/>
  <c r="F409" i="15"/>
  <c r="F411" i="15"/>
  <c r="F413" i="15"/>
  <c r="F415" i="15"/>
  <c r="F404" i="15"/>
  <c r="F396" i="15"/>
  <c r="F398" i="15"/>
  <c r="F400" i="15"/>
  <c r="F394" i="15"/>
  <c r="F392" i="15"/>
  <c r="F387" i="15"/>
  <c r="F366" i="15"/>
  <c r="F353" i="15"/>
  <c r="F355" i="15"/>
  <c r="F357" i="15"/>
  <c r="F359" i="15"/>
  <c r="F344" i="15"/>
  <c r="F346" i="15"/>
  <c r="F348" i="15"/>
  <c r="F350" i="15"/>
  <c r="F352" i="15"/>
  <c r="F325" i="15"/>
  <c r="F327" i="15"/>
  <c r="F329" i="15"/>
  <c r="F331" i="15"/>
  <c r="F333" i="15"/>
  <c r="F335" i="15"/>
  <c r="F337" i="15"/>
  <c r="F339" i="15"/>
  <c r="F341" i="15"/>
  <c r="F307" i="15"/>
  <c r="F309" i="15"/>
  <c r="F311" i="15"/>
  <c r="F313" i="15"/>
  <c r="F315" i="15"/>
  <c r="F317" i="15"/>
  <c r="F319" i="15"/>
  <c r="F321" i="15"/>
  <c r="F323" i="15"/>
  <c r="F251" i="15"/>
  <c r="F253" i="15"/>
  <c r="F255" i="15"/>
  <c r="F257" i="15"/>
  <c r="F259" i="15"/>
  <c r="F261" i="15"/>
  <c r="F263" i="15"/>
  <c r="F265" i="15"/>
  <c r="F267" i="15"/>
  <c r="F269" i="15"/>
  <c r="F271" i="15"/>
  <c r="F273" i="15"/>
  <c r="F275" i="15"/>
  <c r="F277" i="15"/>
  <c r="F279" i="15"/>
  <c r="F281" i="15"/>
  <c r="F283" i="15"/>
  <c r="F285" i="15"/>
  <c r="F287" i="15"/>
  <c r="F289" i="15"/>
  <c r="F291" i="15"/>
  <c r="F293" i="15"/>
  <c r="F295" i="15"/>
  <c r="F297" i="15"/>
  <c r="F299" i="15"/>
  <c r="F301" i="15"/>
  <c r="F303" i="15"/>
  <c r="F305" i="15"/>
  <c r="F237" i="15"/>
  <c r="F239" i="15"/>
  <c r="F241" i="15"/>
  <c r="F243" i="15"/>
  <c r="F245" i="15"/>
  <c r="F247" i="15"/>
  <c r="F249" i="15"/>
  <c r="F213" i="15"/>
  <c r="F215" i="15"/>
  <c r="F217" i="15"/>
  <c r="F219" i="15"/>
  <c r="F221" i="15"/>
  <c r="F223" i="15"/>
  <c r="F225" i="15"/>
  <c r="F227" i="15"/>
  <c r="F229" i="15"/>
  <c r="F231" i="15"/>
  <c r="F233" i="15"/>
  <c r="F235" i="15"/>
  <c r="F196" i="15"/>
  <c r="F198" i="15"/>
  <c r="F200" i="15"/>
  <c r="F202" i="15"/>
  <c r="F204" i="15"/>
  <c r="F206" i="15"/>
  <c r="F208" i="15"/>
  <c r="F210" i="15"/>
  <c r="F181" i="15"/>
  <c r="F183" i="15"/>
  <c r="F185" i="15"/>
  <c r="F187" i="15"/>
  <c r="F189" i="15"/>
  <c r="F191" i="15"/>
  <c r="F193" i="15"/>
  <c r="F195" i="15"/>
  <c r="F174" i="15"/>
  <c r="F176" i="15"/>
  <c r="F178" i="15"/>
  <c r="F180" i="15"/>
  <c r="F169" i="15"/>
  <c r="F171" i="15"/>
  <c r="F163" i="15"/>
  <c r="F165" i="15"/>
  <c r="F167" i="15"/>
  <c r="F155" i="15"/>
  <c r="F157" i="15"/>
  <c r="F159" i="15"/>
  <c r="F161" i="15"/>
  <c r="F146" i="15"/>
  <c r="F148" i="15"/>
  <c r="F150" i="15"/>
  <c r="F152" i="15"/>
  <c r="F139" i="15"/>
  <c r="F141" i="15"/>
  <c r="F143" i="15"/>
  <c r="F145" i="15"/>
  <c r="F125" i="15"/>
  <c r="F127" i="15"/>
  <c r="F129" i="15"/>
  <c r="F131" i="15"/>
  <c r="F133" i="15"/>
  <c r="F135" i="15"/>
  <c r="F137" i="15"/>
  <c r="F73" i="15"/>
  <c r="F75" i="15"/>
  <c r="F77" i="15"/>
  <c r="F79" i="15"/>
  <c r="F81" i="15"/>
  <c r="F83" i="15"/>
  <c r="F85" i="15"/>
  <c r="F87" i="15"/>
  <c r="F89" i="15"/>
  <c r="F91" i="15"/>
  <c r="F93" i="15"/>
  <c r="F95" i="15"/>
  <c r="F97" i="15"/>
  <c r="F99" i="15"/>
  <c r="F101" i="15"/>
  <c r="F103" i="15"/>
  <c r="F105" i="15"/>
  <c r="F107" i="15"/>
  <c r="F109" i="15"/>
  <c r="F111" i="15"/>
  <c r="F113" i="15"/>
  <c r="F115" i="15"/>
  <c r="F117" i="15"/>
  <c r="F119" i="15"/>
  <c r="F121" i="15"/>
  <c r="F123" i="15"/>
  <c r="F9" i="15"/>
  <c r="F11" i="15"/>
  <c r="F13" i="15"/>
  <c r="F15" i="15"/>
  <c r="F17" i="15"/>
  <c r="F19" i="15"/>
  <c r="F21" i="15"/>
  <c r="F23" i="15"/>
  <c r="F25" i="15"/>
  <c r="F27" i="15"/>
  <c r="F29" i="15"/>
  <c r="F31" i="15"/>
  <c r="F33" i="15"/>
  <c r="F35" i="15"/>
  <c r="F37" i="15"/>
  <c r="F39" i="15"/>
  <c r="F41" i="15"/>
  <c r="F43" i="15"/>
  <c r="F45" i="15"/>
  <c r="F47" i="15"/>
  <c r="F49" i="15"/>
  <c r="F51" i="15"/>
  <c r="F53" i="15"/>
  <c r="F55" i="15"/>
  <c r="F57" i="15"/>
  <c r="F59" i="15"/>
  <c r="F61" i="15"/>
  <c r="F63" i="15"/>
  <c r="F65" i="15"/>
  <c r="F67" i="15"/>
  <c r="F69" i="15"/>
  <c r="F436" i="15"/>
  <c r="F438" i="15"/>
  <c r="F440" i="15"/>
  <c r="F442" i="15"/>
  <c r="F444" i="15"/>
  <c r="F446" i="15"/>
  <c r="F448" i="15"/>
  <c r="F450" i="15"/>
  <c r="F452" i="15"/>
  <c r="F454" i="15"/>
  <c r="F456" i="15"/>
  <c r="F458" i="15"/>
  <c r="F460" i="15"/>
  <c r="F462" i="15"/>
  <c r="F464" i="15"/>
  <c r="F466" i="15"/>
  <c r="F468" i="15"/>
  <c r="F470" i="15"/>
  <c r="F417" i="15"/>
  <c r="F419" i="15"/>
  <c r="F421" i="15"/>
  <c r="F423" i="15"/>
  <c r="F425" i="15"/>
  <c r="F427" i="15"/>
  <c r="F429" i="15"/>
  <c r="F431" i="15"/>
  <c r="F433" i="15"/>
  <c r="F408" i="15"/>
  <c r="F410" i="15"/>
  <c r="F412" i="15"/>
  <c r="F414" i="15"/>
  <c r="F407" i="15"/>
  <c r="F395" i="15"/>
  <c r="F397" i="15"/>
  <c r="F399" i="15"/>
  <c r="F401" i="15"/>
  <c r="F393" i="15"/>
  <c r="F388" i="15"/>
  <c r="F367" i="15"/>
  <c r="F363" i="15"/>
  <c r="F354" i="15"/>
  <c r="F356" i="15"/>
  <c r="F358" i="15"/>
  <c r="F343" i="15"/>
  <c r="F345" i="15"/>
  <c r="F347" i="15"/>
  <c r="F349" i="15"/>
  <c r="F351" i="15"/>
  <c r="F324" i="15"/>
  <c r="F326" i="15"/>
  <c r="F328" i="15"/>
  <c r="F330" i="15"/>
  <c r="F332" i="15"/>
  <c r="F334" i="15"/>
  <c r="F336" i="15"/>
  <c r="F338" i="15"/>
  <c r="F340" i="15"/>
  <c r="F342" i="15"/>
  <c r="F308" i="15"/>
  <c r="F310" i="15"/>
  <c r="F312" i="15"/>
  <c r="F316" i="15"/>
  <c r="F320" i="15"/>
  <c r="F250" i="15"/>
  <c r="F254" i="15"/>
  <c r="F258" i="15"/>
  <c r="F262" i="15"/>
  <c r="F266" i="15"/>
  <c r="F270" i="15"/>
  <c r="F274" i="15"/>
  <c r="F278" i="15"/>
  <c r="F282" i="15"/>
  <c r="F286" i="15"/>
  <c r="F290" i="15"/>
  <c r="F294" i="15"/>
  <c r="F298" i="15"/>
  <c r="F302" i="15"/>
  <c r="F306" i="15"/>
  <c r="F240" i="15"/>
  <c r="F244" i="15"/>
  <c r="F248" i="15"/>
  <c r="F214" i="15"/>
  <c r="F218" i="15"/>
  <c r="F222" i="15"/>
  <c r="F226" i="15"/>
  <c r="F230" i="15"/>
  <c r="F234" i="15"/>
  <c r="F197" i="15"/>
  <c r="F201" i="15"/>
  <c r="F205" i="15"/>
  <c r="F209" i="15"/>
  <c r="F182" i="15"/>
  <c r="F186" i="15"/>
  <c r="F190" i="15"/>
  <c r="F194" i="15"/>
  <c r="F175" i="15"/>
  <c r="F179" i="15"/>
  <c r="F170" i="15"/>
  <c r="F164" i="15"/>
  <c r="F154" i="15"/>
  <c r="F158" i="15"/>
  <c r="F162" i="15"/>
  <c r="F149" i="15"/>
  <c r="F153" i="15"/>
  <c r="F142" i="15"/>
  <c r="F124" i="15"/>
  <c r="F128" i="15"/>
  <c r="F132" i="15"/>
  <c r="F136" i="15"/>
  <c r="F74" i="15"/>
  <c r="F78" i="15"/>
  <c r="F82" i="15"/>
  <c r="F86" i="15"/>
  <c r="F90" i="15"/>
  <c r="F94" i="15"/>
  <c r="F98" i="15"/>
  <c r="F102" i="15"/>
  <c r="F106" i="15"/>
  <c r="F110" i="15"/>
  <c r="F114" i="15"/>
  <c r="F118" i="15"/>
  <c r="F122" i="15"/>
  <c r="F10" i="15"/>
  <c r="F14" i="15"/>
  <c r="F18" i="15"/>
  <c r="F22" i="15"/>
  <c r="F26" i="15"/>
  <c r="F30" i="15"/>
  <c r="F34" i="15"/>
  <c r="F38" i="15"/>
  <c r="F42" i="15"/>
  <c r="F46" i="15"/>
  <c r="F50" i="15"/>
  <c r="F54" i="15"/>
  <c r="F58" i="15"/>
  <c r="F62" i="15"/>
  <c r="F66" i="15"/>
  <c r="F8" i="15"/>
  <c r="F314" i="15"/>
  <c r="F318" i="15"/>
  <c r="F322" i="15"/>
  <c r="F252" i="15"/>
  <c r="F256" i="15"/>
  <c r="F260" i="15"/>
  <c r="F264" i="15"/>
  <c r="F268" i="15"/>
  <c r="F272" i="15"/>
  <c r="F276" i="15"/>
  <c r="F280" i="15"/>
  <c r="F284" i="15"/>
  <c r="F288" i="15"/>
  <c r="F292" i="15"/>
  <c r="F296" i="15"/>
  <c r="F300" i="15"/>
  <c r="F304" i="15"/>
  <c r="F238" i="15"/>
  <c r="F242" i="15"/>
  <c r="F246" i="15"/>
  <c r="F212" i="15"/>
  <c r="F216" i="15"/>
  <c r="F220" i="15"/>
  <c r="F224" i="15"/>
  <c r="F228" i="15"/>
  <c r="F232" i="15"/>
  <c r="F236" i="15"/>
  <c r="F199" i="15"/>
  <c r="F203" i="15"/>
  <c r="F207" i="15"/>
  <c r="F211" i="15"/>
  <c r="F184" i="15"/>
  <c r="F188" i="15"/>
  <c r="F192" i="15"/>
  <c r="F173" i="15"/>
  <c r="F177" i="15"/>
  <c r="F168" i="15"/>
  <c r="F172" i="15"/>
  <c r="F166" i="15"/>
  <c r="F156" i="15"/>
  <c r="F160" i="15"/>
  <c r="F147" i="15"/>
  <c r="F151" i="15"/>
  <c r="F140" i="15"/>
  <c r="F144" i="15"/>
  <c r="F126" i="15"/>
  <c r="F130" i="15"/>
  <c r="F134" i="15"/>
  <c r="F138" i="15"/>
  <c r="F76" i="15"/>
  <c r="F80" i="15"/>
  <c r="F84" i="15"/>
  <c r="F88" i="15"/>
  <c r="F92" i="15"/>
  <c r="F96" i="15"/>
  <c r="F100" i="15"/>
  <c r="F104" i="15"/>
  <c r="F108" i="15"/>
  <c r="F112" i="15"/>
  <c r="F116" i="15"/>
  <c r="F120" i="15"/>
  <c r="F72" i="15"/>
  <c r="F12" i="15"/>
  <c r="F16" i="15"/>
  <c r="F20" i="15"/>
  <c r="F24" i="15"/>
  <c r="F28" i="15"/>
  <c r="F32" i="15"/>
  <c r="F36" i="15"/>
  <c r="F40" i="15"/>
  <c r="F44" i="15"/>
  <c r="F48" i="15"/>
  <c r="F52" i="15"/>
  <c r="F56" i="15"/>
  <c r="F60" i="15"/>
  <c r="F64" i="15"/>
  <c r="F68" i="15"/>
  <c r="D21" i="10"/>
  <c r="I408" i="15"/>
  <c r="I410" i="15"/>
  <c r="I412" i="15"/>
  <c r="I414" i="15"/>
  <c r="I416" i="15"/>
  <c r="I418" i="15"/>
  <c r="I420" i="15"/>
  <c r="I422" i="15"/>
  <c r="I424" i="15"/>
  <c r="I426" i="15"/>
  <c r="I428" i="15"/>
  <c r="I430" i="15"/>
  <c r="I432" i="15"/>
  <c r="I434" i="15"/>
  <c r="I436" i="15"/>
  <c r="I438" i="15"/>
  <c r="I440" i="15"/>
  <c r="I442" i="15"/>
  <c r="I444" i="15"/>
  <c r="I446" i="15"/>
  <c r="I448" i="15"/>
  <c r="I450" i="15"/>
  <c r="I452" i="15"/>
  <c r="I454" i="15"/>
  <c r="I456" i="15"/>
  <c r="I458" i="15"/>
  <c r="I460" i="15"/>
  <c r="I462" i="15"/>
  <c r="I464" i="15"/>
  <c r="I466" i="15"/>
  <c r="I468" i="15"/>
  <c r="I470" i="15"/>
  <c r="I404" i="15"/>
  <c r="I394" i="15"/>
  <c r="I396" i="15"/>
  <c r="I398" i="15"/>
  <c r="I400" i="15"/>
  <c r="I392" i="15"/>
  <c r="I387" i="15"/>
  <c r="I366" i="15"/>
  <c r="I343" i="15"/>
  <c r="I345" i="15"/>
  <c r="I347" i="15"/>
  <c r="I349" i="15"/>
  <c r="I351" i="15"/>
  <c r="I353" i="15"/>
  <c r="I355" i="15"/>
  <c r="I357" i="15"/>
  <c r="I359" i="15"/>
  <c r="I322" i="15"/>
  <c r="I324" i="15"/>
  <c r="I326" i="15"/>
  <c r="I328" i="15"/>
  <c r="I330" i="15"/>
  <c r="I332" i="15"/>
  <c r="I334" i="15"/>
  <c r="I336" i="15"/>
  <c r="I338" i="15"/>
  <c r="I340" i="15"/>
  <c r="I342" i="15"/>
  <c r="I293" i="15"/>
  <c r="I295" i="15"/>
  <c r="I297" i="15"/>
  <c r="I299" i="15"/>
  <c r="I301" i="15"/>
  <c r="I303" i="15"/>
  <c r="I305" i="15"/>
  <c r="I307" i="15"/>
  <c r="I309" i="15"/>
  <c r="I311" i="15"/>
  <c r="I313" i="15"/>
  <c r="I315" i="15"/>
  <c r="I317" i="15"/>
  <c r="I319" i="15"/>
  <c r="I268" i="15"/>
  <c r="I270" i="15"/>
  <c r="I272" i="15"/>
  <c r="I274" i="15"/>
  <c r="I276" i="15"/>
  <c r="I278" i="15"/>
  <c r="I280" i="15"/>
  <c r="I282" i="15"/>
  <c r="I284" i="15"/>
  <c r="I286" i="15"/>
  <c r="I288" i="15"/>
  <c r="I290" i="15"/>
  <c r="I247" i="15"/>
  <c r="I249" i="15"/>
  <c r="I251" i="15"/>
  <c r="I253" i="15"/>
  <c r="I255" i="15"/>
  <c r="I257" i="15"/>
  <c r="I259" i="15"/>
  <c r="I261" i="15"/>
  <c r="I263" i="15"/>
  <c r="I265" i="15"/>
  <c r="I267" i="15"/>
  <c r="I230" i="15"/>
  <c r="I232" i="15"/>
  <c r="I234" i="15"/>
  <c r="I236" i="15"/>
  <c r="I238" i="15"/>
  <c r="I240" i="15"/>
  <c r="I242" i="15"/>
  <c r="I244" i="15"/>
  <c r="I246" i="15"/>
  <c r="I208" i="15"/>
  <c r="I210" i="15"/>
  <c r="I212" i="15"/>
  <c r="I214" i="15"/>
  <c r="I216" i="15"/>
  <c r="I218" i="15"/>
  <c r="I220" i="15"/>
  <c r="I222" i="15"/>
  <c r="I224" i="15"/>
  <c r="I226" i="15"/>
  <c r="I228" i="15"/>
  <c r="I184" i="15"/>
  <c r="I186" i="15"/>
  <c r="I188" i="15"/>
  <c r="I190" i="15"/>
  <c r="I192" i="15"/>
  <c r="I194" i="15"/>
  <c r="I196" i="15"/>
  <c r="I198" i="15"/>
  <c r="I200" i="15"/>
  <c r="I202" i="15"/>
  <c r="I204" i="15"/>
  <c r="I206" i="15"/>
  <c r="I155" i="15"/>
  <c r="I157" i="15"/>
  <c r="I159" i="15"/>
  <c r="I161" i="15"/>
  <c r="I163" i="15"/>
  <c r="I165" i="15"/>
  <c r="I167" i="15"/>
  <c r="I169" i="15"/>
  <c r="I171" i="15"/>
  <c r="I173" i="15"/>
  <c r="I175" i="15"/>
  <c r="I177" i="15"/>
  <c r="I179" i="15"/>
  <c r="I181" i="15"/>
  <c r="I125" i="15"/>
  <c r="I127" i="15"/>
  <c r="I129" i="15"/>
  <c r="I131" i="15"/>
  <c r="I133" i="15"/>
  <c r="I135" i="15"/>
  <c r="I137" i="15"/>
  <c r="I139" i="15"/>
  <c r="I141" i="15"/>
  <c r="I143" i="15"/>
  <c r="I145" i="15"/>
  <c r="I147" i="15"/>
  <c r="I149" i="15"/>
  <c r="I151" i="15"/>
  <c r="I153" i="15"/>
  <c r="I94" i="15"/>
  <c r="I96" i="15"/>
  <c r="I98" i="15"/>
  <c r="I100" i="15"/>
  <c r="I102" i="15"/>
  <c r="I104" i="15"/>
  <c r="I106" i="15"/>
  <c r="I108" i="15"/>
  <c r="I110" i="15"/>
  <c r="I112" i="15"/>
  <c r="I114" i="15"/>
  <c r="I116" i="15"/>
  <c r="I118" i="15"/>
  <c r="I120" i="15"/>
  <c r="I122" i="15"/>
  <c r="I124" i="15"/>
  <c r="I74" i="15"/>
  <c r="I76" i="15"/>
  <c r="I78" i="15"/>
  <c r="I80" i="15"/>
  <c r="I82" i="15"/>
  <c r="I84" i="15"/>
  <c r="I86" i="15"/>
  <c r="I88" i="15"/>
  <c r="I90" i="15"/>
  <c r="I92" i="15"/>
  <c r="I9" i="15"/>
  <c r="I11" i="15"/>
  <c r="I13" i="15"/>
  <c r="I15" i="15"/>
  <c r="I17" i="15"/>
  <c r="I19" i="15"/>
  <c r="I21" i="15"/>
  <c r="I23" i="15"/>
  <c r="I25" i="15"/>
  <c r="I27" i="15"/>
  <c r="I29" i="15"/>
  <c r="I31" i="15"/>
  <c r="I33" i="15"/>
  <c r="I35" i="15"/>
  <c r="I37" i="15"/>
  <c r="I39" i="15"/>
  <c r="I41" i="15"/>
  <c r="I43" i="15"/>
  <c r="I45" i="15"/>
  <c r="I47" i="15"/>
  <c r="I49" i="15"/>
  <c r="I51" i="15"/>
  <c r="I53" i="15"/>
  <c r="I55" i="15"/>
  <c r="I57" i="15"/>
  <c r="I59" i="15"/>
  <c r="I61" i="15"/>
  <c r="I63" i="15"/>
  <c r="I65" i="15"/>
  <c r="I67" i="15"/>
  <c r="I69" i="15"/>
  <c r="I411" i="15"/>
  <c r="I415" i="15"/>
  <c r="I419" i="15"/>
  <c r="I423" i="15"/>
  <c r="I427" i="15"/>
  <c r="I431" i="15"/>
  <c r="I435" i="15"/>
  <c r="I439" i="15"/>
  <c r="I443" i="15"/>
  <c r="I447" i="15"/>
  <c r="I451" i="15"/>
  <c r="I455" i="15"/>
  <c r="I459" i="15"/>
  <c r="I463" i="15"/>
  <c r="I467" i="15"/>
  <c r="I407" i="15"/>
  <c r="I395" i="15"/>
  <c r="I399" i="15"/>
  <c r="I388" i="15"/>
  <c r="I363" i="15"/>
  <c r="I346" i="15"/>
  <c r="I350" i="15"/>
  <c r="I354" i="15"/>
  <c r="I358" i="15"/>
  <c r="I323" i="15"/>
  <c r="I327" i="15"/>
  <c r="I331" i="15"/>
  <c r="I335" i="15"/>
  <c r="I339" i="15"/>
  <c r="I292" i="15"/>
  <c r="I296" i="15"/>
  <c r="I300" i="15"/>
  <c r="I304" i="15"/>
  <c r="I308" i="15"/>
  <c r="I312" i="15"/>
  <c r="I316" i="15"/>
  <c r="I320" i="15"/>
  <c r="I271" i="15"/>
  <c r="I275" i="15"/>
  <c r="I279" i="15"/>
  <c r="I283" i="15"/>
  <c r="I287" i="15"/>
  <c r="I291" i="15"/>
  <c r="I250" i="15"/>
  <c r="I254" i="15"/>
  <c r="I258" i="15"/>
  <c r="I262" i="15"/>
  <c r="I266" i="15"/>
  <c r="I231" i="15"/>
  <c r="I235" i="15"/>
  <c r="I239" i="15"/>
  <c r="I243" i="15"/>
  <c r="I207" i="15"/>
  <c r="I211" i="15"/>
  <c r="I215" i="15"/>
  <c r="I219" i="15"/>
  <c r="I223" i="15"/>
  <c r="I227" i="15"/>
  <c r="I185" i="15"/>
  <c r="I189" i="15"/>
  <c r="I193" i="15"/>
  <c r="I197" i="15"/>
  <c r="I201" i="15"/>
  <c r="I205" i="15"/>
  <c r="I156" i="15"/>
  <c r="I160" i="15"/>
  <c r="I164" i="15"/>
  <c r="I168" i="15"/>
  <c r="I172" i="15"/>
  <c r="I176" i="15"/>
  <c r="I180" i="15"/>
  <c r="I126" i="15"/>
  <c r="I130" i="15"/>
  <c r="I134" i="15"/>
  <c r="I138" i="15"/>
  <c r="I142" i="15"/>
  <c r="I146" i="15"/>
  <c r="I150" i="15"/>
  <c r="I93" i="15"/>
  <c r="I97" i="15"/>
  <c r="I101" i="15"/>
  <c r="I105" i="15"/>
  <c r="I109" i="15"/>
  <c r="I113" i="15"/>
  <c r="I117" i="15"/>
  <c r="I121" i="15"/>
  <c r="I73" i="15"/>
  <c r="I77" i="15"/>
  <c r="I81" i="15"/>
  <c r="I85" i="15"/>
  <c r="I89" i="15"/>
  <c r="I72" i="15"/>
  <c r="I12" i="15"/>
  <c r="I16" i="15"/>
  <c r="I20" i="15"/>
  <c r="I24" i="15"/>
  <c r="I28" i="15"/>
  <c r="I32" i="15"/>
  <c r="I36" i="15"/>
  <c r="I40" i="15"/>
  <c r="I44" i="15"/>
  <c r="I48" i="15"/>
  <c r="I52" i="15"/>
  <c r="I56" i="15"/>
  <c r="I60" i="15"/>
  <c r="I64" i="15"/>
  <c r="I68" i="15"/>
  <c r="I409" i="15"/>
  <c r="I413" i="15"/>
  <c r="I417" i="15"/>
  <c r="I421" i="15"/>
  <c r="I425" i="15"/>
  <c r="I429" i="15"/>
  <c r="I433" i="15"/>
  <c r="I437" i="15"/>
  <c r="I441" i="15"/>
  <c r="I445" i="15"/>
  <c r="I449" i="15"/>
  <c r="I453" i="15"/>
  <c r="I457" i="15"/>
  <c r="I461" i="15"/>
  <c r="I465" i="15"/>
  <c r="I469" i="15"/>
  <c r="I393" i="15"/>
  <c r="I397" i="15"/>
  <c r="I401" i="15"/>
  <c r="I367" i="15"/>
  <c r="I344" i="15"/>
  <c r="I348" i="15"/>
  <c r="I352" i="15"/>
  <c r="I356" i="15"/>
  <c r="I321" i="15"/>
  <c r="I325" i="15"/>
  <c r="I329" i="15"/>
  <c r="I333" i="15"/>
  <c r="I337" i="15"/>
  <c r="I341" i="15"/>
  <c r="I294" i="15"/>
  <c r="I298" i="15"/>
  <c r="I302" i="15"/>
  <c r="I306" i="15"/>
  <c r="I310" i="15"/>
  <c r="I314" i="15"/>
  <c r="I318" i="15"/>
  <c r="I269" i="15"/>
  <c r="I273" i="15"/>
  <c r="I277" i="15"/>
  <c r="I281" i="15"/>
  <c r="I285" i="15"/>
  <c r="I289" i="15"/>
  <c r="I248" i="15"/>
  <c r="I252" i="15"/>
  <c r="I256" i="15"/>
  <c r="I260" i="15"/>
  <c r="I264" i="15"/>
  <c r="I229" i="15"/>
  <c r="I233" i="15"/>
  <c r="I237" i="15"/>
  <c r="I241" i="15"/>
  <c r="I245" i="15"/>
  <c r="I209" i="15"/>
  <c r="I213" i="15"/>
  <c r="I217" i="15"/>
  <c r="I221" i="15"/>
  <c r="I225" i="15"/>
  <c r="I183" i="15"/>
  <c r="I187" i="15"/>
  <c r="I191" i="15"/>
  <c r="I195" i="15"/>
  <c r="I199" i="15"/>
  <c r="I203" i="15"/>
  <c r="I154" i="15"/>
  <c r="I158" i="15"/>
  <c r="I162" i="15"/>
  <c r="I166" i="15"/>
  <c r="I170" i="15"/>
  <c r="I174" i="15"/>
  <c r="I178" i="15"/>
  <c r="I182" i="15"/>
  <c r="I128" i="15"/>
  <c r="I132" i="15"/>
  <c r="I136" i="15"/>
  <c r="I140" i="15"/>
  <c r="I144" i="15"/>
  <c r="I148" i="15"/>
  <c r="I152" i="15"/>
  <c r="I95" i="15"/>
  <c r="I99" i="15"/>
  <c r="I103" i="15"/>
  <c r="I107" i="15"/>
  <c r="I111" i="15"/>
  <c r="I115" i="15"/>
  <c r="I119" i="15"/>
  <c r="I123" i="15"/>
  <c r="I75" i="15"/>
  <c r="I79" i="15"/>
  <c r="I83" i="15"/>
  <c r="I87" i="15"/>
  <c r="I91" i="15"/>
  <c r="I10" i="15"/>
  <c r="I14" i="15"/>
  <c r="I18" i="15"/>
  <c r="I22" i="15"/>
  <c r="I26" i="15"/>
  <c r="I30" i="15"/>
  <c r="I34" i="15"/>
  <c r="I38" i="15"/>
  <c r="I42" i="15"/>
  <c r="I46" i="15"/>
  <c r="I50" i="15"/>
  <c r="I54" i="15"/>
  <c r="I58" i="15"/>
  <c r="I62" i="15"/>
  <c r="I66" i="15"/>
  <c r="I8" i="15"/>
  <c r="B467" i="8"/>
  <c r="B468" i="8" s="1"/>
  <c r="G19" i="13"/>
  <c r="I19" i="13"/>
  <c r="E8" i="6"/>
  <c r="D19" i="5"/>
  <c r="J29" i="2"/>
  <c r="S29" i="2" s="1"/>
  <c r="T29" i="2" s="1"/>
  <c r="T33" i="2" s="1"/>
  <c r="G14" i="13" s="1"/>
  <c r="J19" i="2"/>
  <c r="S19" i="2" s="1"/>
  <c r="T19" i="2" s="1"/>
  <c r="J11" i="2"/>
  <c r="S11" i="2" s="1"/>
  <c r="T11" i="2" s="1"/>
  <c r="J10" i="2"/>
  <c r="S10" i="2" s="1"/>
  <c r="T10" i="2" s="1"/>
  <c r="J9" i="2"/>
  <c r="S9" i="2" s="1"/>
  <c r="T9" i="2" s="1"/>
  <c r="J8" i="2"/>
  <c r="S8" i="2" s="1"/>
  <c r="T8" i="2" s="1"/>
  <c r="B445" i="15" l="1"/>
  <c r="B446" i="15" s="1"/>
  <c r="B447" i="15" s="1"/>
  <c r="B448" i="15" s="1"/>
  <c r="B449" i="15" s="1"/>
  <c r="B450" i="15" s="1"/>
  <c r="B451" i="15" s="1"/>
  <c r="C21" i="10"/>
  <c r="I9" i="14"/>
  <c r="I11" i="14"/>
  <c r="I13" i="14"/>
  <c r="I15" i="14"/>
  <c r="I17" i="14"/>
  <c r="I19" i="14"/>
  <c r="I21" i="14"/>
  <c r="I23" i="14"/>
  <c r="I25" i="14"/>
  <c r="I27" i="14"/>
  <c r="I29" i="14"/>
  <c r="I31" i="14"/>
  <c r="I33" i="14"/>
  <c r="I35" i="14"/>
  <c r="I37" i="14"/>
  <c r="I39" i="14"/>
  <c r="I41" i="14"/>
  <c r="I43" i="14"/>
  <c r="I45" i="14"/>
  <c r="I47" i="14"/>
  <c r="I49" i="14"/>
  <c r="I51" i="14"/>
  <c r="I53" i="14"/>
  <c r="I10" i="14"/>
  <c r="I14" i="14"/>
  <c r="I18" i="14"/>
  <c r="I22" i="14"/>
  <c r="I26" i="14"/>
  <c r="I30" i="14"/>
  <c r="I34" i="14"/>
  <c r="I38" i="14"/>
  <c r="I42" i="14"/>
  <c r="I46" i="14"/>
  <c r="I50" i="14"/>
  <c r="I8" i="14"/>
  <c r="I12" i="14"/>
  <c r="I16" i="14"/>
  <c r="I20" i="14"/>
  <c r="I24" i="14"/>
  <c r="I28" i="14"/>
  <c r="I32" i="14"/>
  <c r="I36" i="14"/>
  <c r="I40" i="14"/>
  <c r="I44" i="14"/>
  <c r="I48" i="14"/>
  <c r="I52" i="14"/>
  <c r="B470" i="8"/>
  <c r="B471" i="8" s="1"/>
  <c r="B472" i="8" s="1"/>
  <c r="B473" i="8" s="1"/>
  <c r="B474" i="8" s="1"/>
  <c r="B475" i="8" s="1"/>
  <c r="B476" i="8" s="1"/>
  <c r="B477" i="8" s="1"/>
  <c r="B478" i="8" s="1"/>
  <c r="B479" i="8" s="1"/>
  <c r="B480" i="8" s="1"/>
  <c r="B481" i="8" s="1"/>
  <c r="B482" i="8" s="1"/>
  <c r="B483" i="8" s="1"/>
  <c r="B484" i="8" s="1"/>
  <c r="B485" i="8" s="1"/>
  <c r="B486" i="8" s="1"/>
  <c r="B487" i="8" s="1"/>
  <c r="B488" i="8" s="1"/>
  <c r="B489" i="8" s="1"/>
  <c r="B490" i="8" s="1"/>
  <c r="B491" i="8" s="1"/>
  <c r="B492" i="8" s="1"/>
  <c r="B493" i="8" s="1"/>
  <c r="B494" i="8" s="1"/>
  <c r="B495" i="8" s="1"/>
  <c r="B496" i="8" s="1"/>
  <c r="B497" i="8" s="1"/>
  <c r="B498" i="8" s="1"/>
  <c r="B499" i="8" s="1"/>
  <c r="B500" i="8" s="1"/>
  <c r="B501" i="8" s="1"/>
  <c r="B502" i="8" s="1"/>
  <c r="B503" i="8" s="1"/>
  <c r="B504" i="8" s="1"/>
  <c r="B505" i="8" s="1"/>
  <c r="B506" i="8" s="1"/>
  <c r="B507" i="8" s="1"/>
  <c r="B508" i="8" s="1"/>
  <c r="B509" i="8" s="1"/>
  <c r="B510" i="8" s="1"/>
  <c r="B511" i="8" s="1"/>
  <c r="B512" i="8" s="1"/>
  <c r="B513" i="8" s="1"/>
  <c r="B514" i="8" s="1"/>
  <c r="B515" i="8" s="1"/>
  <c r="B516" i="8" s="1"/>
  <c r="B517" i="8" s="1"/>
  <c r="B518" i="8" s="1"/>
  <c r="B519" i="8" s="1"/>
  <c r="B520" i="8" s="1"/>
  <c r="B521" i="8" s="1"/>
  <c r="B522" i="8" s="1"/>
  <c r="B523" i="8" s="1"/>
  <c r="B524" i="8" s="1"/>
  <c r="B525" i="8" s="1"/>
  <c r="B526" i="8" s="1"/>
  <c r="B527" i="8" s="1"/>
  <c r="B528" i="8" s="1"/>
  <c r="B529" i="8" s="1"/>
  <c r="B530" i="8" s="1"/>
  <c r="B531" i="8" s="1"/>
  <c r="B532" i="8" s="1"/>
  <c r="B533" i="8" s="1"/>
  <c r="B534" i="8" s="1"/>
  <c r="B535" i="8" s="1"/>
  <c r="B536" i="8" s="1"/>
  <c r="B537" i="8" s="1"/>
  <c r="F8" i="6"/>
  <c r="E15" i="6"/>
  <c r="G16" i="13"/>
  <c r="G15" i="13" s="1"/>
  <c r="D14" i="13"/>
  <c r="E14" i="13"/>
  <c r="F14" i="13"/>
  <c r="G8" i="13"/>
  <c r="J20" i="2"/>
  <c r="S20" i="2" s="1"/>
  <c r="T20" i="2" s="1"/>
  <c r="J22" i="2"/>
  <c r="S22" i="2" s="1"/>
  <c r="T22" i="2" s="1"/>
  <c r="F19" i="5"/>
  <c r="C21" i="9" s="1"/>
  <c r="E19" i="5"/>
  <c r="T12" i="2"/>
  <c r="D10" i="1" s="1"/>
  <c r="D8" i="1" s="1"/>
  <c r="D14" i="1" s="1"/>
  <c r="D21" i="1" s="1"/>
  <c r="D22" i="1" s="1"/>
  <c r="D25" i="1" s="1"/>
  <c r="B452" i="15" l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B468" i="15" s="1"/>
  <c r="B469" i="15" s="1"/>
  <c r="B470" i="15" s="1"/>
  <c r="E19" i="6"/>
  <c r="E16" i="6"/>
  <c r="D10" i="5"/>
  <c r="F10" i="5" s="1"/>
  <c r="C12" i="9" s="1"/>
  <c r="F15" i="6"/>
  <c r="D9" i="5" s="1"/>
  <c r="E9" i="5" s="1"/>
  <c r="T23" i="2"/>
  <c r="D14" i="5" s="1"/>
  <c r="D16" i="5" s="1"/>
  <c r="D15" i="5" s="1"/>
  <c r="F16" i="13"/>
  <c r="K14" i="13"/>
  <c r="D16" i="13"/>
  <c r="I14" i="13"/>
  <c r="E16" i="13"/>
  <c r="J14" i="13"/>
  <c r="D20" i="5"/>
  <c r="E14" i="5"/>
  <c r="F16" i="5"/>
  <c r="C18" i="9" s="1"/>
  <c r="C16" i="10" l="1"/>
  <c r="G9" i="14"/>
  <c r="G11" i="14"/>
  <c r="G13" i="14"/>
  <c r="G15" i="14"/>
  <c r="G17" i="14"/>
  <c r="G19" i="14"/>
  <c r="G21" i="14"/>
  <c r="G23" i="14"/>
  <c r="G25" i="14"/>
  <c r="G27" i="14"/>
  <c r="G29" i="14"/>
  <c r="G31" i="14"/>
  <c r="G33" i="14"/>
  <c r="G35" i="14"/>
  <c r="G37" i="14"/>
  <c r="G39" i="14"/>
  <c r="G41" i="14"/>
  <c r="G43" i="14"/>
  <c r="G45" i="14"/>
  <c r="G47" i="14"/>
  <c r="G49" i="14"/>
  <c r="G51" i="14"/>
  <c r="G53" i="14"/>
  <c r="G10" i="14"/>
  <c r="G14" i="14"/>
  <c r="G18" i="14"/>
  <c r="G22" i="14"/>
  <c r="G26" i="14"/>
  <c r="G30" i="14"/>
  <c r="G34" i="14"/>
  <c r="G38" i="14"/>
  <c r="G42" i="14"/>
  <c r="G46" i="14"/>
  <c r="G50" i="14"/>
  <c r="G8" i="14"/>
  <c r="G12" i="14"/>
  <c r="G16" i="14"/>
  <c r="G20" i="14"/>
  <c r="G24" i="14"/>
  <c r="G28" i="14"/>
  <c r="G32" i="14"/>
  <c r="G36" i="14"/>
  <c r="G40" i="14"/>
  <c r="G44" i="14"/>
  <c r="G48" i="14"/>
  <c r="G52" i="14"/>
  <c r="D16" i="10"/>
  <c r="G409" i="15"/>
  <c r="G411" i="15"/>
  <c r="G413" i="15"/>
  <c r="G415" i="15"/>
  <c r="G417" i="15"/>
  <c r="G419" i="15"/>
  <c r="G421" i="15"/>
  <c r="G423" i="15"/>
  <c r="G425" i="15"/>
  <c r="G427" i="15"/>
  <c r="G429" i="15"/>
  <c r="G431" i="15"/>
  <c r="G433" i="15"/>
  <c r="G435" i="15"/>
  <c r="G437" i="15"/>
  <c r="G439" i="15"/>
  <c r="G441" i="15"/>
  <c r="G443" i="15"/>
  <c r="G445" i="15"/>
  <c r="G447" i="15"/>
  <c r="G449" i="15"/>
  <c r="G451" i="15"/>
  <c r="G453" i="15"/>
  <c r="G455" i="15"/>
  <c r="G457" i="15"/>
  <c r="G459" i="15"/>
  <c r="G461" i="15"/>
  <c r="G463" i="15"/>
  <c r="G465" i="15"/>
  <c r="G467" i="15"/>
  <c r="G469" i="15"/>
  <c r="G407" i="15"/>
  <c r="G396" i="15"/>
  <c r="G398" i="15"/>
  <c r="G400" i="15"/>
  <c r="G395" i="15"/>
  <c r="G393" i="15"/>
  <c r="G388" i="15"/>
  <c r="G367" i="15"/>
  <c r="G363" i="15"/>
  <c r="G351" i="15"/>
  <c r="G353" i="15"/>
  <c r="G355" i="15"/>
  <c r="G357" i="15"/>
  <c r="G359" i="15"/>
  <c r="G332" i="15"/>
  <c r="G334" i="15"/>
  <c r="G336" i="15"/>
  <c r="G338" i="15"/>
  <c r="G340" i="15"/>
  <c r="G342" i="15"/>
  <c r="G344" i="15"/>
  <c r="G346" i="15"/>
  <c r="G348" i="15"/>
  <c r="G262" i="15"/>
  <c r="G264" i="15"/>
  <c r="G266" i="15"/>
  <c r="G268" i="15"/>
  <c r="G270" i="15"/>
  <c r="G272" i="15"/>
  <c r="G274" i="15"/>
  <c r="G276" i="15"/>
  <c r="G278" i="15"/>
  <c r="G280" i="15"/>
  <c r="G282" i="15"/>
  <c r="G284" i="15"/>
  <c r="G286" i="15"/>
  <c r="G288" i="15"/>
  <c r="G290" i="15"/>
  <c r="G292" i="15"/>
  <c r="G294" i="15"/>
  <c r="G296" i="15"/>
  <c r="G298" i="15"/>
  <c r="G300" i="15"/>
  <c r="G302" i="15"/>
  <c r="G304" i="15"/>
  <c r="G306" i="15"/>
  <c r="G308" i="15"/>
  <c r="G310" i="15"/>
  <c r="G312" i="15"/>
  <c r="G314" i="15"/>
  <c r="G316" i="15"/>
  <c r="G318" i="15"/>
  <c r="G320" i="15"/>
  <c r="G322" i="15"/>
  <c r="G410" i="15"/>
  <c r="G414" i="15"/>
  <c r="G418" i="15"/>
  <c r="G422" i="15"/>
  <c r="G426" i="15"/>
  <c r="G430" i="15"/>
  <c r="G434" i="15"/>
  <c r="G438" i="15"/>
  <c r="G442" i="15"/>
  <c r="G446" i="15"/>
  <c r="G450" i="15"/>
  <c r="G454" i="15"/>
  <c r="G458" i="15"/>
  <c r="G462" i="15"/>
  <c r="G466" i="15"/>
  <c r="G470" i="15"/>
  <c r="G397" i="15"/>
  <c r="G401" i="15"/>
  <c r="G392" i="15"/>
  <c r="G366" i="15"/>
  <c r="G352" i="15"/>
  <c r="G356" i="15"/>
  <c r="G331" i="15"/>
  <c r="G335" i="15"/>
  <c r="G339" i="15"/>
  <c r="G343" i="15"/>
  <c r="G347" i="15"/>
  <c r="G263" i="15"/>
  <c r="G267" i="15"/>
  <c r="G271" i="15"/>
  <c r="G275" i="15"/>
  <c r="G279" i="15"/>
  <c r="G283" i="15"/>
  <c r="G287" i="15"/>
  <c r="G291" i="15"/>
  <c r="G295" i="15"/>
  <c r="G299" i="15"/>
  <c r="G303" i="15"/>
  <c r="G307" i="15"/>
  <c r="G311" i="15"/>
  <c r="G315" i="15"/>
  <c r="G319" i="15"/>
  <c r="G323" i="15"/>
  <c r="G325" i="15"/>
  <c r="G327" i="15"/>
  <c r="G329" i="15"/>
  <c r="G233" i="15"/>
  <c r="G235" i="15"/>
  <c r="G237" i="15"/>
  <c r="G239" i="15"/>
  <c r="G241" i="15"/>
  <c r="G243" i="15"/>
  <c r="G245" i="15"/>
  <c r="G247" i="15"/>
  <c r="G249" i="15"/>
  <c r="G251" i="15"/>
  <c r="G253" i="15"/>
  <c r="G255" i="15"/>
  <c r="G257" i="15"/>
  <c r="G259" i="15"/>
  <c r="G261" i="15"/>
  <c r="G213" i="15"/>
  <c r="G215" i="15"/>
  <c r="G217" i="15"/>
  <c r="G219" i="15"/>
  <c r="G221" i="15"/>
  <c r="G223" i="15"/>
  <c r="G225" i="15"/>
  <c r="G227" i="15"/>
  <c r="G229" i="15"/>
  <c r="G231" i="15"/>
  <c r="G73" i="15"/>
  <c r="G75" i="15"/>
  <c r="G77" i="15"/>
  <c r="G79" i="15"/>
  <c r="G81" i="15"/>
  <c r="G83" i="15"/>
  <c r="G85" i="15"/>
  <c r="G87" i="15"/>
  <c r="G89" i="15"/>
  <c r="G91" i="15"/>
  <c r="G93" i="15"/>
  <c r="G95" i="15"/>
  <c r="G97" i="15"/>
  <c r="G99" i="15"/>
  <c r="G101" i="15"/>
  <c r="G103" i="15"/>
  <c r="G105" i="15"/>
  <c r="G107" i="15"/>
  <c r="G109" i="15"/>
  <c r="G111" i="15"/>
  <c r="G113" i="15"/>
  <c r="G115" i="15"/>
  <c r="G117" i="15"/>
  <c r="G119" i="15"/>
  <c r="G121" i="15"/>
  <c r="G123" i="15"/>
  <c r="G125" i="15"/>
  <c r="G127" i="15"/>
  <c r="G129" i="15"/>
  <c r="G131" i="15"/>
  <c r="G133" i="15"/>
  <c r="G135" i="15"/>
  <c r="G137" i="15"/>
  <c r="G139" i="15"/>
  <c r="G141" i="15"/>
  <c r="G143" i="15"/>
  <c r="G145" i="15"/>
  <c r="G147" i="15"/>
  <c r="G149" i="15"/>
  <c r="G151" i="15"/>
  <c r="G153" i="15"/>
  <c r="G155" i="15"/>
  <c r="G157" i="15"/>
  <c r="G159" i="15"/>
  <c r="G161" i="15"/>
  <c r="G163" i="15"/>
  <c r="G165" i="15"/>
  <c r="G167" i="15"/>
  <c r="G169" i="15"/>
  <c r="G171" i="15"/>
  <c r="G173" i="15"/>
  <c r="G175" i="15"/>
  <c r="G177" i="15"/>
  <c r="G179" i="15"/>
  <c r="G181" i="15"/>
  <c r="G183" i="15"/>
  <c r="G185" i="15"/>
  <c r="G187" i="15"/>
  <c r="G189" i="15"/>
  <c r="G191" i="15"/>
  <c r="G193" i="15"/>
  <c r="G195" i="15"/>
  <c r="G197" i="15"/>
  <c r="G199" i="15"/>
  <c r="G201" i="15"/>
  <c r="G203" i="15"/>
  <c r="G205" i="15"/>
  <c r="G207" i="15"/>
  <c r="G209" i="15"/>
  <c r="G211" i="15"/>
  <c r="G9" i="15"/>
  <c r="G11" i="15"/>
  <c r="G13" i="15"/>
  <c r="G15" i="15"/>
  <c r="G17" i="15"/>
  <c r="G19" i="15"/>
  <c r="G21" i="15"/>
  <c r="G23" i="15"/>
  <c r="G25" i="15"/>
  <c r="G27" i="15"/>
  <c r="G29" i="15"/>
  <c r="G31" i="15"/>
  <c r="G33" i="15"/>
  <c r="G35" i="15"/>
  <c r="G37" i="15"/>
  <c r="G39" i="15"/>
  <c r="G41" i="15"/>
  <c r="G43" i="15"/>
  <c r="G45" i="15"/>
  <c r="G47" i="15"/>
  <c r="G49" i="15"/>
  <c r="G51" i="15"/>
  <c r="G53" i="15"/>
  <c r="G55" i="15"/>
  <c r="G57" i="15"/>
  <c r="G59" i="15"/>
  <c r="G61" i="15"/>
  <c r="G63" i="15"/>
  <c r="G65" i="15"/>
  <c r="G412" i="15"/>
  <c r="G420" i="15"/>
  <c r="G428" i="15"/>
  <c r="G436" i="15"/>
  <c r="G444" i="15"/>
  <c r="G452" i="15"/>
  <c r="G460" i="15"/>
  <c r="G468" i="15"/>
  <c r="G399" i="15"/>
  <c r="G387" i="15"/>
  <c r="G354" i="15"/>
  <c r="G333" i="15"/>
  <c r="G341" i="15"/>
  <c r="G349" i="15"/>
  <c r="G269" i="15"/>
  <c r="G277" i="15"/>
  <c r="G285" i="15"/>
  <c r="G293" i="15"/>
  <c r="G301" i="15"/>
  <c r="G309" i="15"/>
  <c r="G317" i="15"/>
  <c r="G324" i="15"/>
  <c r="G328" i="15"/>
  <c r="G234" i="15"/>
  <c r="G238" i="15"/>
  <c r="G242" i="15"/>
  <c r="G246" i="15"/>
  <c r="G250" i="15"/>
  <c r="G254" i="15"/>
  <c r="G258" i="15"/>
  <c r="G212" i="15"/>
  <c r="G216" i="15"/>
  <c r="G220" i="15"/>
  <c r="G224" i="15"/>
  <c r="G228" i="15"/>
  <c r="G232" i="15"/>
  <c r="G76" i="15"/>
  <c r="G80" i="15"/>
  <c r="G84" i="15"/>
  <c r="G88" i="15"/>
  <c r="G92" i="15"/>
  <c r="G96" i="15"/>
  <c r="G100" i="15"/>
  <c r="G104" i="15"/>
  <c r="G108" i="15"/>
  <c r="G112" i="15"/>
  <c r="G116" i="15"/>
  <c r="G120" i="15"/>
  <c r="G124" i="15"/>
  <c r="G128" i="15"/>
  <c r="G132" i="15"/>
  <c r="G136" i="15"/>
  <c r="G140" i="15"/>
  <c r="G144" i="15"/>
  <c r="G148" i="15"/>
  <c r="G152" i="15"/>
  <c r="G156" i="15"/>
  <c r="G160" i="15"/>
  <c r="G164" i="15"/>
  <c r="G168" i="15"/>
  <c r="G172" i="15"/>
  <c r="G176" i="15"/>
  <c r="G180" i="15"/>
  <c r="G184" i="15"/>
  <c r="G188" i="15"/>
  <c r="G192" i="15"/>
  <c r="G196" i="15"/>
  <c r="G200" i="15"/>
  <c r="G204" i="15"/>
  <c r="G208" i="15"/>
  <c r="G72" i="15"/>
  <c r="G12" i="15"/>
  <c r="G16" i="15"/>
  <c r="G20" i="15"/>
  <c r="G24" i="15"/>
  <c r="G28" i="15"/>
  <c r="G32" i="15"/>
  <c r="G36" i="15"/>
  <c r="G40" i="15"/>
  <c r="G44" i="15"/>
  <c r="G48" i="15"/>
  <c r="G52" i="15"/>
  <c r="G56" i="15"/>
  <c r="G60" i="15"/>
  <c r="G64" i="15"/>
  <c r="G67" i="15"/>
  <c r="G69" i="15"/>
  <c r="G408" i="15"/>
  <c r="G416" i="15"/>
  <c r="G424" i="15"/>
  <c r="G432" i="15"/>
  <c r="G440" i="15"/>
  <c r="G448" i="15"/>
  <c r="G456" i="15"/>
  <c r="G464" i="15"/>
  <c r="G404" i="15"/>
  <c r="G394" i="15"/>
  <c r="G350" i="15"/>
  <c r="G358" i="15"/>
  <c r="G337" i="15"/>
  <c r="G345" i="15"/>
  <c r="G265" i="15"/>
  <c r="G273" i="15"/>
  <c r="G281" i="15"/>
  <c r="G289" i="15"/>
  <c r="G297" i="15"/>
  <c r="G305" i="15"/>
  <c r="G313" i="15"/>
  <c r="G321" i="15"/>
  <c r="G326" i="15"/>
  <c r="G330" i="15"/>
  <c r="G236" i="15"/>
  <c r="G240" i="15"/>
  <c r="G244" i="15"/>
  <c r="G248" i="15"/>
  <c r="G252" i="15"/>
  <c r="G256" i="15"/>
  <c r="G260" i="15"/>
  <c r="G214" i="15"/>
  <c r="G218" i="15"/>
  <c r="G222" i="15"/>
  <c r="G226" i="15"/>
  <c r="G230" i="15"/>
  <c r="G74" i="15"/>
  <c r="G78" i="15"/>
  <c r="G82" i="15"/>
  <c r="G86" i="15"/>
  <c r="G90" i="15"/>
  <c r="G94" i="15"/>
  <c r="G98" i="15"/>
  <c r="G102" i="15"/>
  <c r="G106" i="15"/>
  <c r="G110" i="15"/>
  <c r="G114" i="15"/>
  <c r="G118" i="15"/>
  <c r="G122" i="15"/>
  <c r="G126" i="15"/>
  <c r="G130" i="15"/>
  <c r="G134" i="15"/>
  <c r="G138" i="15"/>
  <c r="G142" i="15"/>
  <c r="G146" i="15"/>
  <c r="G150" i="15"/>
  <c r="G154" i="15"/>
  <c r="G158" i="15"/>
  <c r="G162" i="15"/>
  <c r="G166" i="15"/>
  <c r="G170" i="15"/>
  <c r="G174" i="15"/>
  <c r="G178" i="15"/>
  <c r="G182" i="15"/>
  <c r="G186" i="15"/>
  <c r="G190" i="15"/>
  <c r="G194" i="15"/>
  <c r="G198" i="15"/>
  <c r="G202" i="15"/>
  <c r="G206" i="15"/>
  <c r="G210" i="15"/>
  <c r="G10" i="15"/>
  <c r="G14" i="15"/>
  <c r="G18" i="15"/>
  <c r="G22" i="15"/>
  <c r="G26" i="15"/>
  <c r="G30" i="15"/>
  <c r="G34" i="15"/>
  <c r="G38" i="15"/>
  <c r="G42" i="15"/>
  <c r="G46" i="15"/>
  <c r="G50" i="15"/>
  <c r="G54" i="15"/>
  <c r="G58" i="15"/>
  <c r="G62" i="15"/>
  <c r="G68" i="15"/>
  <c r="G66" i="15"/>
  <c r="G8" i="15"/>
  <c r="E16" i="10"/>
  <c r="G27" i="16"/>
  <c r="G26" i="16"/>
  <c r="G16" i="16"/>
  <c r="G20" i="16"/>
  <c r="G9" i="16"/>
  <c r="G11" i="16"/>
  <c r="G13" i="16"/>
  <c r="G15" i="16"/>
  <c r="G28" i="16"/>
  <c r="G23" i="16"/>
  <c r="G21" i="16"/>
  <c r="G19" i="16"/>
  <c r="G18" i="16"/>
  <c r="G10" i="16"/>
  <c r="G12" i="16"/>
  <c r="G14" i="16"/>
  <c r="G8" i="16"/>
  <c r="F9" i="5"/>
  <c r="F11" i="8" s="1"/>
  <c r="D8" i="5"/>
  <c r="E8" i="5" s="1"/>
  <c r="F14" i="5"/>
  <c r="F23" i="8"/>
  <c r="F39" i="8"/>
  <c r="F55" i="8"/>
  <c r="F71" i="8"/>
  <c r="F87" i="8"/>
  <c r="F105" i="8"/>
  <c r="F89" i="8"/>
  <c r="G25" i="8"/>
  <c r="G57" i="8"/>
  <c r="G36" i="8"/>
  <c r="G74" i="8"/>
  <c r="I16" i="13"/>
  <c r="C18" i="10" s="1"/>
  <c r="D15" i="13"/>
  <c r="J16" i="13"/>
  <c r="D18" i="10" s="1"/>
  <c r="E15" i="13"/>
  <c r="K16" i="13"/>
  <c r="E18" i="10" s="1"/>
  <c r="F15" i="13"/>
  <c r="E15" i="5"/>
  <c r="F8" i="5"/>
  <c r="C10" i="9" s="1"/>
  <c r="F15" i="5"/>
  <c r="E20" i="5"/>
  <c r="F20" i="5"/>
  <c r="G22" i="16" l="1"/>
  <c r="G25" i="16"/>
  <c r="G385" i="15"/>
  <c r="G380" i="15"/>
  <c r="G375" i="15"/>
  <c r="G71" i="15"/>
  <c r="G24" i="16"/>
  <c r="G406" i="15"/>
  <c r="G369" i="15"/>
  <c r="G391" i="15"/>
  <c r="G383" i="15"/>
  <c r="G373" i="15"/>
  <c r="G371" i="15"/>
  <c r="G365" i="15"/>
  <c r="G362" i="15"/>
  <c r="G390" i="15"/>
  <c r="G382" i="15"/>
  <c r="G377" i="15"/>
  <c r="G372" i="15"/>
  <c r="G361" i="15"/>
  <c r="G17" i="16"/>
  <c r="G403" i="15"/>
  <c r="G386" i="15"/>
  <c r="G379" i="15"/>
  <c r="G119" i="8"/>
  <c r="G76" i="8"/>
  <c r="G89" i="8"/>
  <c r="F113" i="8"/>
  <c r="F97" i="8"/>
  <c r="F79" i="8"/>
  <c r="F63" i="8"/>
  <c r="F47" i="8"/>
  <c r="F31" i="8"/>
  <c r="F15" i="8"/>
  <c r="F117" i="8"/>
  <c r="F109" i="8"/>
  <c r="F101" i="8"/>
  <c r="F93" i="8"/>
  <c r="F83" i="8"/>
  <c r="F75" i="8"/>
  <c r="F67" i="8"/>
  <c r="F59" i="8"/>
  <c r="F51" i="8"/>
  <c r="F43" i="8"/>
  <c r="F35" i="8"/>
  <c r="F27" i="8"/>
  <c r="F19" i="8"/>
  <c r="I24" i="16"/>
  <c r="I406" i="15"/>
  <c r="I390" i="15"/>
  <c r="I386" i="15"/>
  <c r="I382" i="15"/>
  <c r="I380" i="15"/>
  <c r="I372" i="15"/>
  <c r="I362" i="15"/>
  <c r="I22" i="16"/>
  <c r="I17" i="16"/>
  <c r="I403" i="15"/>
  <c r="I391" i="15"/>
  <c r="I385" i="15"/>
  <c r="I383" i="15"/>
  <c r="I379" i="15"/>
  <c r="I377" i="15"/>
  <c r="I375" i="15"/>
  <c r="I373" i="15"/>
  <c r="I361" i="15"/>
  <c r="I71" i="15"/>
  <c r="I25" i="16"/>
  <c r="I371" i="15"/>
  <c r="I369" i="15"/>
  <c r="I365" i="15"/>
  <c r="H25" i="16"/>
  <c r="H22" i="16"/>
  <c r="H17" i="16"/>
  <c r="H403" i="15"/>
  <c r="H391" i="15"/>
  <c r="H385" i="15"/>
  <c r="H383" i="15"/>
  <c r="H379" i="15"/>
  <c r="H377" i="15"/>
  <c r="H375" i="15"/>
  <c r="H373" i="15"/>
  <c r="H371" i="15"/>
  <c r="H369" i="15"/>
  <c r="H365" i="15"/>
  <c r="H361" i="15"/>
  <c r="H71" i="15"/>
  <c r="H390" i="15"/>
  <c r="H382" i="15"/>
  <c r="H372" i="15"/>
  <c r="H24" i="16"/>
  <c r="H406" i="15"/>
  <c r="H386" i="15"/>
  <c r="H380" i="15"/>
  <c r="H362" i="15"/>
  <c r="D21" i="5"/>
  <c r="G120" i="8"/>
  <c r="G121" i="8"/>
  <c r="F465" i="8"/>
  <c r="F447" i="8"/>
  <c r="F442" i="8"/>
  <c r="F434" i="8"/>
  <c r="F439" i="8"/>
  <c r="I120" i="8"/>
  <c r="I121" i="8"/>
  <c r="H120" i="8"/>
  <c r="H121" i="8"/>
  <c r="G107" i="8"/>
  <c r="G105" i="8"/>
  <c r="G52" i="8"/>
  <c r="G20" i="8"/>
  <c r="G104" i="8"/>
  <c r="G73" i="8"/>
  <c r="G41" i="8"/>
  <c r="F8" i="8"/>
  <c r="F119" i="8"/>
  <c r="F115" i="8"/>
  <c r="F111" i="8"/>
  <c r="F107" i="8"/>
  <c r="F103" i="8"/>
  <c r="F99" i="8"/>
  <c r="F95" i="8"/>
  <c r="F90" i="8"/>
  <c r="F85" i="8"/>
  <c r="F81" i="8"/>
  <c r="F77" i="8"/>
  <c r="F73" i="8"/>
  <c r="F69" i="8"/>
  <c r="F65" i="8"/>
  <c r="F61" i="8"/>
  <c r="F57" i="8"/>
  <c r="F53" i="8"/>
  <c r="F49" i="8"/>
  <c r="F45" i="8"/>
  <c r="F41" i="8"/>
  <c r="F37" i="8"/>
  <c r="F33" i="8"/>
  <c r="F29" i="8"/>
  <c r="F25" i="8"/>
  <c r="F21" i="8"/>
  <c r="F17" i="8"/>
  <c r="F13" i="8"/>
  <c r="F9" i="8"/>
  <c r="C16" i="9"/>
  <c r="G123" i="8"/>
  <c r="G125" i="8"/>
  <c r="G127" i="8"/>
  <c r="G129" i="8"/>
  <c r="G131" i="8"/>
  <c r="G133" i="8"/>
  <c r="G135" i="8"/>
  <c r="G137" i="8"/>
  <c r="G139" i="8"/>
  <c r="G141" i="8"/>
  <c r="G143" i="8"/>
  <c r="G145" i="8"/>
  <c r="G147" i="8"/>
  <c r="G149" i="8"/>
  <c r="G151" i="8"/>
  <c r="G153" i="8"/>
  <c r="G155" i="8"/>
  <c r="G157" i="8"/>
  <c r="G159" i="8"/>
  <c r="G161" i="8"/>
  <c r="G163" i="8"/>
  <c r="G122" i="8"/>
  <c r="G124" i="8"/>
  <c r="G126" i="8"/>
  <c r="G128" i="8"/>
  <c r="G130" i="8"/>
  <c r="G132" i="8"/>
  <c r="G134" i="8"/>
  <c r="G136" i="8"/>
  <c r="G138" i="8"/>
  <c r="G140" i="8"/>
  <c r="G142" i="8"/>
  <c r="G144" i="8"/>
  <c r="G146" i="8"/>
  <c r="G148" i="8"/>
  <c r="G150" i="8"/>
  <c r="G152" i="8"/>
  <c r="G154" i="8"/>
  <c r="G156" i="8"/>
  <c r="G158" i="8"/>
  <c r="G160" i="8"/>
  <c r="G162" i="8"/>
  <c r="G164" i="8"/>
  <c r="G165" i="8"/>
  <c r="G167" i="8"/>
  <c r="G169" i="8"/>
  <c r="G171" i="8"/>
  <c r="G173" i="8"/>
  <c r="G175" i="8"/>
  <c r="G177" i="8"/>
  <c r="G179" i="8"/>
  <c r="G181" i="8"/>
  <c r="G183" i="8"/>
  <c r="G185" i="8"/>
  <c r="G166" i="8"/>
  <c r="G168" i="8"/>
  <c r="G170" i="8"/>
  <c r="G172" i="8"/>
  <c r="G174" i="8"/>
  <c r="G176" i="8"/>
  <c r="G178" i="8"/>
  <c r="G180" i="8"/>
  <c r="G182" i="8"/>
  <c r="G184" i="8"/>
  <c r="G187" i="8"/>
  <c r="G189" i="8"/>
  <c r="G191" i="8"/>
  <c r="G193" i="8"/>
  <c r="G195" i="8"/>
  <c r="G197" i="8"/>
  <c r="G199" i="8"/>
  <c r="G201" i="8"/>
  <c r="G202" i="8"/>
  <c r="G203" i="8"/>
  <c r="G205" i="8"/>
  <c r="G207" i="8"/>
  <c r="G210" i="8"/>
  <c r="G212" i="8"/>
  <c r="G214" i="8"/>
  <c r="G216" i="8"/>
  <c r="G218" i="8"/>
  <c r="G220" i="8"/>
  <c r="G222" i="8"/>
  <c r="G224" i="8"/>
  <c r="G225" i="8"/>
  <c r="G227" i="8"/>
  <c r="G229" i="8"/>
  <c r="G231" i="8"/>
  <c r="G233" i="8"/>
  <c r="G235" i="8"/>
  <c r="G237" i="8"/>
  <c r="G239" i="8"/>
  <c r="G240" i="8"/>
  <c r="G242" i="8"/>
  <c r="G244" i="8"/>
  <c r="G246" i="8"/>
  <c r="G249" i="8"/>
  <c r="G251" i="8"/>
  <c r="G253" i="8"/>
  <c r="G256" i="8"/>
  <c r="G258" i="8"/>
  <c r="G261" i="8"/>
  <c r="G263" i="8"/>
  <c r="G265" i="8"/>
  <c r="G267" i="8"/>
  <c r="G269" i="8"/>
  <c r="G186" i="8"/>
  <c r="G188" i="8"/>
  <c r="G190" i="8"/>
  <c r="G192" i="8"/>
  <c r="G194" i="8"/>
  <c r="G196" i="8"/>
  <c r="G198" i="8"/>
  <c r="G200" i="8"/>
  <c r="G204" i="8"/>
  <c r="G206" i="8"/>
  <c r="G208" i="8"/>
  <c r="G209" i="8"/>
  <c r="G211" i="8"/>
  <c r="G213" i="8"/>
  <c r="G215" i="8"/>
  <c r="G217" i="8"/>
  <c r="G219" i="8"/>
  <c r="G221" i="8"/>
  <c r="G223" i="8"/>
  <c r="G226" i="8"/>
  <c r="G228" i="8"/>
  <c r="G230" i="8"/>
  <c r="G232" i="8"/>
  <c r="G234" i="8"/>
  <c r="G236" i="8"/>
  <c r="G238" i="8"/>
  <c r="G241" i="8"/>
  <c r="G243" i="8"/>
  <c r="G245" i="8"/>
  <c r="G247" i="8"/>
  <c r="G248" i="8"/>
  <c r="G250" i="8"/>
  <c r="G252" i="8"/>
  <c r="G254" i="8"/>
  <c r="G270" i="8"/>
  <c r="G272" i="8"/>
  <c r="G274" i="8"/>
  <c r="G276" i="8"/>
  <c r="G277" i="8"/>
  <c r="G279" i="8"/>
  <c r="G281" i="8"/>
  <c r="G283" i="8"/>
  <c r="G285" i="8"/>
  <c r="G287" i="8"/>
  <c r="G289" i="8"/>
  <c r="G291" i="8"/>
  <c r="G293" i="8"/>
  <c r="G295" i="8"/>
  <c r="G297" i="8"/>
  <c r="G299" i="8"/>
  <c r="G301" i="8"/>
  <c r="G303" i="8"/>
  <c r="G305" i="8"/>
  <c r="G307" i="8"/>
  <c r="G309" i="8"/>
  <c r="G311" i="8"/>
  <c r="G313" i="8"/>
  <c r="G315" i="8"/>
  <c r="G317" i="8"/>
  <c r="G319" i="8"/>
  <c r="G321" i="8"/>
  <c r="G323" i="8"/>
  <c r="G325" i="8"/>
  <c r="G327" i="8"/>
  <c r="G329" i="8"/>
  <c r="G331" i="8"/>
  <c r="G333" i="8"/>
  <c r="G335" i="8"/>
  <c r="G337" i="8"/>
  <c r="G339" i="8"/>
  <c r="G341" i="8"/>
  <c r="G343" i="8"/>
  <c r="G345" i="8"/>
  <c r="G347" i="8"/>
  <c r="G349" i="8"/>
  <c r="G351" i="8"/>
  <c r="G353" i="8"/>
  <c r="G355" i="8"/>
  <c r="G357" i="8"/>
  <c r="G359" i="8"/>
  <c r="G361" i="8"/>
  <c r="G363" i="8"/>
  <c r="G365" i="8"/>
  <c r="G367" i="8"/>
  <c r="G369" i="8"/>
  <c r="G371" i="8"/>
  <c r="G373" i="8"/>
  <c r="G375" i="8"/>
  <c r="G377" i="8"/>
  <c r="G379" i="8"/>
  <c r="G381" i="8"/>
  <c r="G383" i="8"/>
  <c r="G385" i="8"/>
  <c r="G387" i="8"/>
  <c r="G389" i="8"/>
  <c r="G391" i="8"/>
  <c r="G255" i="8"/>
  <c r="G257" i="8"/>
  <c r="G259" i="8"/>
  <c r="G260" i="8"/>
  <c r="G262" i="8"/>
  <c r="G264" i="8"/>
  <c r="G266" i="8"/>
  <c r="G268" i="8"/>
  <c r="G393" i="8"/>
  <c r="G395" i="8"/>
  <c r="G397" i="8"/>
  <c r="G399" i="8"/>
  <c r="G401" i="8"/>
  <c r="G403" i="8"/>
  <c r="G405" i="8"/>
  <c r="G407" i="8"/>
  <c r="G409" i="8"/>
  <c r="G411" i="8"/>
  <c r="G413" i="8"/>
  <c r="G415" i="8"/>
  <c r="G417" i="8"/>
  <c r="G419" i="8"/>
  <c r="G421" i="8"/>
  <c r="G423" i="8"/>
  <c r="G425" i="8"/>
  <c r="G427" i="8"/>
  <c r="G429" i="8"/>
  <c r="G431" i="8"/>
  <c r="G433" i="8"/>
  <c r="G435" i="8"/>
  <c r="G437" i="8"/>
  <c r="G439" i="8"/>
  <c r="G441" i="8"/>
  <c r="G443" i="8"/>
  <c r="G445" i="8"/>
  <c r="G447" i="8"/>
  <c r="G449" i="8"/>
  <c r="G451" i="8"/>
  <c r="G453" i="8"/>
  <c r="G455" i="8"/>
  <c r="G457" i="8"/>
  <c r="G459" i="8"/>
  <c r="G461" i="8"/>
  <c r="G463" i="8"/>
  <c r="G465" i="8"/>
  <c r="G467" i="8"/>
  <c r="G469" i="8"/>
  <c r="G471" i="8"/>
  <c r="G473" i="8"/>
  <c r="G475" i="8"/>
  <c r="G477" i="8"/>
  <c r="G479" i="8"/>
  <c r="G481" i="8"/>
  <c r="G483" i="8"/>
  <c r="G485" i="8"/>
  <c r="G487" i="8"/>
  <c r="G489" i="8"/>
  <c r="G491" i="8"/>
  <c r="G271" i="8"/>
  <c r="G273" i="8"/>
  <c r="G275" i="8"/>
  <c r="G278" i="8"/>
  <c r="G280" i="8"/>
  <c r="G282" i="8"/>
  <c r="G284" i="8"/>
  <c r="G286" i="8"/>
  <c r="G288" i="8"/>
  <c r="G290" i="8"/>
  <c r="G292" i="8"/>
  <c r="G294" i="8"/>
  <c r="G296" i="8"/>
  <c r="G298" i="8"/>
  <c r="G300" i="8"/>
  <c r="G302" i="8"/>
  <c r="G304" i="8"/>
  <c r="G306" i="8"/>
  <c r="G308" i="8"/>
  <c r="G310" i="8"/>
  <c r="G312" i="8"/>
  <c r="G314" i="8"/>
  <c r="G316" i="8"/>
  <c r="G318" i="8"/>
  <c r="G320" i="8"/>
  <c r="G322" i="8"/>
  <c r="G324" i="8"/>
  <c r="G326" i="8"/>
  <c r="G328" i="8"/>
  <c r="G330" i="8"/>
  <c r="G332" i="8"/>
  <c r="G334" i="8"/>
  <c r="G336" i="8"/>
  <c r="G338" i="8"/>
  <c r="G340" i="8"/>
  <c r="G342" i="8"/>
  <c r="G344" i="8"/>
  <c r="G346" i="8"/>
  <c r="G348" i="8"/>
  <c r="G350" i="8"/>
  <c r="G352" i="8"/>
  <c r="G354" i="8"/>
  <c r="G356" i="8"/>
  <c r="G358" i="8"/>
  <c r="G360" i="8"/>
  <c r="G362" i="8"/>
  <c r="G364" i="8"/>
  <c r="G366" i="8"/>
  <c r="G368" i="8"/>
  <c r="G370" i="8"/>
  <c r="G372" i="8"/>
  <c r="G374" i="8"/>
  <c r="G376" i="8"/>
  <c r="G378" i="8"/>
  <c r="G380" i="8"/>
  <c r="G382" i="8"/>
  <c r="G384" i="8"/>
  <c r="G386" i="8"/>
  <c r="G388" i="8"/>
  <c r="G390" i="8"/>
  <c r="G392" i="8"/>
  <c r="G493" i="8"/>
  <c r="G495" i="8"/>
  <c r="G497" i="8"/>
  <c r="G499" i="8"/>
  <c r="G501" i="8"/>
  <c r="G503" i="8"/>
  <c r="G505" i="8"/>
  <c r="G507" i="8"/>
  <c r="G509" i="8"/>
  <c r="G511" i="8"/>
  <c r="G513" i="8"/>
  <c r="G515" i="8"/>
  <c r="G517" i="8"/>
  <c r="G519" i="8"/>
  <c r="G521" i="8"/>
  <c r="G523" i="8"/>
  <c r="G525" i="8"/>
  <c r="G527" i="8"/>
  <c r="G529" i="8"/>
  <c r="G531" i="8"/>
  <c r="G533" i="8"/>
  <c r="G535" i="8"/>
  <c r="G537" i="8"/>
  <c r="G394" i="8"/>
  <c r="G396" i="8"/>
  <c r="G398" i="8"/>
  <c r="G400" i="8"/>
  <c r="G402" i="8"/>
  <c r="G404" i="8"/>
  <c r="G406" i="8"/>
  <c r="G408" i="8"/>
  <c r="G410" i="8"/>
  <c r="G412" i="8"/>
  <c r="G414" i="8"/>
  <c r="G416" i="8"/>
  <c r="G418" i="8"/>
  <c r="G420" i="8"/>
  <c r="G422" i="8"/>
  <c r="G424" i="8"/>
  <c r="G426" i="8"/>
  <c r="G428" i="8"/>
  <c r="G430" i="8"/>
  <c r="G432" i="8"/>
  <c r="G434" i="8"/>
  <c r="G436" i="8"/>
  <c r="G438" i="8"/>
  <c r="G440" i="8"/>
  <c r="G442" i="8"/>
  <c r="G444" i="8"/>
  <c r="G446" i="8"/>
  <c r="G448" i="8"/>
  <c r="G450" i="8"/>
  <c r="G452" i="8"/>
  <c r="G454" i="8"/>
  <c r="G456" i="8"/>
  <c r="G458" i="8"/>
  <c r="G460" i="8"/>
  <c r="G462" i="8"/>
  <c r="G464" i="8"/>
  <c r="G466" i="8"/>
  <c r="G468" i="8"/>
  <c r="G470" i="8"/>
  <c r="G472" i="8"/>
  <c r="G474" i="8"/>
  <c r="G476" i="8"/>
  <c r="G478" i="8"/>
  <c r="G480" i="8"/>
  <c r="G482" i="8"/>
  <c r="G484" i="8"/>
  <c r="G486" i="8"/>
  <c r="G488" i="8"/>
  <c r="G490" i="8"/>
  <c r="G492" i="8"/>
  <c r="G494" i="8"/>
  <c r="G496" i="8"/>
  <c r="G498" i="8"/>
  <c r="G500" i="8"/>
  <c r="G502" i="8"/>
  <c r="G504" i="8"/>
  <c r="G506" i="8"/>
  <c r="G508" i="8"/>
  <c r="G510" i="8"/>
  <c r="G512" i="8"/>
  <c r="G514" i="8"/>
  <c r="G516" i="8"/>
  <c r="G518" i="8"/>
  <c r="G520" i="8"/>
  <c r="G522" i="8"/>
  <c r="G524" i="8"/>
  <c r="G526" i="8"/>
  <c r="G528" i="8"/>
  <c r="G530" i="8"/>
  <c r="G532" i="8"/>
  <c r="G534" i="8"/>
  <c r="G536" i="8"/>
  <c r="F129" i="8"/>
  <c r="F131" i="8"/>
  <c r="F133" i="8"/>
  <c r="F135" i="8"/>
  <c r="F137" i="8"/>
  <c r="F139" i="8"/>
  <c r="F141" i="8"/>
  <c r="F143" i="8"/>
  <c r="F145" i="8"/>
  <c r="F147" i="8"/>
  <c r="F149" i="8"/>
  <c r="F151" i="8"/>
  <c r="F153" i="8"/>
  <c r="F155" i="8"/>
  <c r="F157" i="8"/>
  <c r="F159" i="8"/>
  <c r="F161" i="8"/>
  <c r="F163" i="8"/>
  <c r="F165" i="8"/>
  <c r="F167" i="8"/>
  <c r="F169" i="8"/>
  <c r="F171" i="8"/>
  <c r="F173" i="8"/>
  <c r="F175" i="8"/>
  <c r="F177" i="8"/>
  <c r="F179" i="8"/>
  <c r="F181" i="8"/>
  <c r="F183" i="8"/>
  <c r="F185" i="8"/>
  <c r="F187" i="8"/>
  <c r="F189" i="8"/>
  <c r="F191" i="8"/>
  <c r="F193" i="8"/>
  <c r="F195" i="8"/>
  <c r="F197" i="8"/>
  <c r="F199" i="8"/>
  <c r="F201" i="8"/>
  <c r="F202" i="8"/>
  <c r="F203" i="8"/>
  <c r="F205" i="8"/>
  <c r="F207" i="8"/>
  <c r="F210" i="8"/>
  <c r="F212" i="8"/>
  <c r="F214" i="8"/>
  <c r="F216" i="8"/>
  <c r="F218" i="8"/>
  <c r="F220" i="8"/>
  <c r="F222" i="8"/>
  <c r="F224" i="8"/>
  <c r="F225" i="8"/>
  <c r="F227" i="8"/>
  <c r="F229" i="8"/>
  <c r="F231" i="8"/>
  <c r="F233" i="8"/>
  <c r="F235" i="8"/>
  <c r="F237" i="8"/>
  <c r="F239" i="8"/>
  <c r="F240" i="8"/>
  <c r="F242" i="8"/>
  <c r="F244" i="8"/>
  <c r="F246" i="8"/>
  <c r="F249" i="8"/>
  <c r="F251" i="8"/>
  <c r="F253" i="8"/>
  <c r="F255" i="8"/>
  <c r="F257" i="8"/>
  <c r="F259" i="8"/>
  <c r="F260" i="8"/>
  <c r="F262" i="8"/>
  <c r="F264" i="8"/>
  <c r="F266" i="8"/>
  <c r="F268" i="8"/>
  <c r="F270" i="8"/>
  <c r="F272" i="8"/>
  <c r="F274" i="8"/>
  <c r="F276" i="8"/>
  <c r="F277" i="8"/>
  <c r="F279" i="8"/>
  <c r="F281" i="8"/>
  <c r="F283" i="8"/>
  <c r="F285" i="8"/>
  <c r="F287" i="8"/>
  <c r="F289" i="8"/>
  <c r="F291" i="8"/>
  <c r="F293" i="8"/>
  <c r="F295" i="8"/>
  <c r="F297" i="8"/>
  <c r="F299" i="8"/>
  <c r="F301" i="8"/>
  <c r="F303" i="8"/>
  <c r="F305" i="8"/>
  <c r="F307" i="8"/>
  <c r="F309" i="8"/>
  <c r="F311" i="8"/>
  <c r="F313" i="8"/>
  <c r="F315" i="8"/>
  <c r="F317" i="8"/>
  <c r="F319" i="8"/>
  <c r="F321" i="8"/>
  <c r="F323" i="8"/>
  <c r="F325" i="8"/>
  <c r="F327" i="8"/>
  <c r="F329" i="8"/>
  <c r="F331" i="8"/>
  <c r="F333" i="8"/>
  <c r="F335" i="8"/>
  <c r="F337" i="8"/>
  <c r="F339" i="8"/>
  <c r="F341" i="8"/>
  <c r="F343" i="8"/>
  <c r="F345" i="8"/>
  <c r="F347" i="8"/>
  <c r="F349" i="8"/>
  <c r="F351" i="8"/>
  <c r="F353" i="8"/>
  <c r="F355" i="8"/>
  <c r="F357" i="8"/>
  <c r="F359" i="8"/>
  <c r="F361" i="8"/>
  <c r="F363" i="8"/>
  <c r="F365" i="8"/>
  <c r="F367" i="8"/>
  <c r="F369" i="8"/>
  <c r="F371" i="8"/>
  <c r="F373" i="8"/>
  <c r="F375" i="8"/>
  <c r="F377" i="8"/>
  <c r="F379" i="8"/>
  <c r="F381" i="8"/>
  <c r="F383" i="8"/>
  <c r="F385" i="8"/>
  <c r="F387" i="8"/>
  <c r="F389" i="8"/>
  <c r="F391" i="8"/>
  <c r="F393" i="8"/>
  <c r="F395" i="8"/>
  <c r="F397" i="8"/>
  <c r="F399" i="8"/>
  <c r="F401" i="8"/>
  <c r="F403" i="8"/>
  <c r="F405" i="8"/>
  <c r="F407" i="8"/>
  <c r="F409" i="8"/>
  <c r="F411" i="8"/>
  <c r="F413" i="8"/>
  <c r="F415" i="8"/>
  <c r="F417" i="8"/>
  <c r="F421" i="8"/>
  <c r="F425" i="8"/>
  <c r="F445" i="8"/>
  <c r="F451" i="8"/>
  <c r="F457" i="8"/>
  <c r="F459" i="8"/>
  <c r="F461" i="8"/>
  <c r="F463" i="8"/>
  <c r="F467" i="8"/>
  <c r="F471" i="8"/>
  <c r="F473" i="8"/>
  <c r="F475" i="8"/>
  <c r="F477" i="8"/>
  <c r="F479" i="8"/>
  <c r="F481" i="8"/>
  <c r="F483" i="8"/>
  <c r="F485" i="8"/>
  <c r="F487" i="8"/>
  <c r="F489" i="8"/>
  <c r="F491" i="8"/>
  <c r="F493" i="8"/>
  <c r="F495" i="8"/>
  <c r="F497" i="8"/>
  <c r="F499" i="8"/>
  <c r="F501" i="8"/>
  <c r="F503" i="8"/>
  <c r="F505" i="8"/>
  <c r="F507" i="8"/>
  <c r="F509" i="8"/>
  <c r="F511" i="8"/>
  <c r="F513" i="8"/>
  <c r="F515" i="8"/>
  <c r="F517" i="8"/>
  <c r="F519" i="8"/>
  <c r="F521" i="8"/>
  <c r="F523" i="8"/>
  <c r="F525" i="8"/>
  <c r="F527" i="8"/>
  <c r="F529" i="8"/>
  <c r="F531" i="8"/>
  <c r="F533" i="8"/>
  <c r="F535" i="8"/>
  <c r="F537" i="8"/>
  <c r="F122" i="8"/>
  <c r="F124" i="8"/>
  <c r="F126" i="8"/>
  <c r="F128" i="8"/>
  <c r="F130" i="8"/>
  <c r="F134" i="8"/>
  <c r="F138" i="8"/>
  <c r="F142" i="8"/>
  <c r="F146" i="8"/>
  <c r="F150" i="8"/>
  <c r="F154" i="8"/>
  <c r="F158" i="8"/>
  <c r="F162" i="8"/>
  <c r="F166" i="8"/>
  <c r="F170" i="8"/>
  <c r="F174" i="8"/>
  <c r="F178" i="8"/>
  <c r="F182" i="8"/>
  <c r="F186" i="8"/>
  <c r="F190" i="8"/>
  <c r="F194" i="8"/>
  <c r="F198" i="8"/>
  <c r="F204" i="8"/>
  <c r="F208" i="8"/>
  <c r="F211" i="8"/>
  <c r="F215" i="8"/>
  <c r="F219" i="8"/>
  <c r="F223" i="8"/>
  <c r="F226" i="8"/>
  <c r="F230" i="8"/>
  <c r="F234" i="8"/>
  <c r="F238" i="8"/>
  <c r="F241" i="8"/>
  <c r="F245" i="8"/>
  <c r="F248" i="8"/>
  <c r="F252" i="8"/>
  <c r="F256" i="8"/>
  <c r="F263" i="8"/>
  <c r="F267" i="8"/>
  <c r="F271" i="8"/>
  <c r="F275" i="8"/>
  <c r="F278" i="8"/>
  <c r="F282" i="8"/>
  <c r="F286" i="8"/>
  <c r="F290" i="8"/>
  <c r="F294" i="8"/>
  <c r="F298" i="8"/>
  <c r="F302" i="8"/>
  <c r="F306" i="8"/>
  <c r="F310" i="8"/>
  <c r="F314" i="8"/>
  <c r="F318" i="8"/>
  <c r="F322" i="8"/>
  <c r="F326" i="8"/>
  <c r="F330" i="8"/>
  <c r="F334" i="8"/>
  <c r="F342" i="8"/>
  <c r="F346" i="8"/>
  <c r="F350" i="8"/>
  <c r="F354" i="8"/>
  <c r="F358" i="8"/>
  <c r="F362" i="8"/>
  <c r="F366" i="8"/>
  <c r="F370" i="8"/>
  <c r="F374" i="8"/>
  <c r="F378" i="8"/>
  <c r="F382" i="8"/>
  <c r="F386" i="8"/>
  <c r="F390" i="8"/>
  <c r="F394" i="8"/>
  <c r="F398" i="8"/>
  <c r="F402" i="8"/>
  <c r="F406" i="8"/>
  <c r="F410" i="8"/>
  <c r="F414" i="8"/>
  <c r="F418" i="8"/>
  <c r="F422" i="8"/>
  <c r="F426" i="8"/>
  <c r="F446" i="8"/>
  <c r="F450" i="8"/>
  <c r="F454" i="8"/>
  <c r="F458" i="8"/>
  <c r="F462" i="8"/>
  <c r="F470" i="8"/>
  <c r="F474" i="8"/>
  <c r="F478" i="8"/>
  <c r="F482" i="8"/>
  <c r="F486" i="8"/>
  <c r="F490" i="8"/>
  <c r="F494" i="8"/>
  <c r="F498" i="8"/>
  <c r="F502" i="8"/>
  <c r="F506" i="8"/>
  <c r="F510" i="8"/>
  <c r="F514" i="8"/>
  <c r="F518" i="8"/>
  <c r="F522" i="8"/>
  <c r="F526" i="8"/>
  <c r="F530" i="8"/>
  <c r="F534" i="8"/>
  <c r="F125" i="8"/>
  <c r="F132" i="8"/>
  <c r="F136" i="8"/>
  <c r="F140" i="8"/>
  <c r="F144" i="8"/>
  <c r="F148" i="8"/>
  <c r="F152" i="8"/>
  <c r="F156" i="8"/>
  <c r="F160" i="8"/>
  <c r="F164" i="8"/>
  <c r="F168" i="8"/>
  <c r="F172" i="8"/>
  <c r="F176" i="8"/>
  <c r="F180" i="8"/>
  <c r="F184" i="8"/>
  <c r="F188" i="8"/>
  <c r="F192" i="8"/>
  <c r="F196" i="8"/>
  <c r="F200" i="8"/>
  <c r="F206" i="8"/>
  <c r="F209" i="8"/>
  <c r="F213" i="8"/>
  <c r="F217" i="8"/>
  <c r="F221" i="8"/>
  <c r="F228" i="8"/>
  <c r="F232" i="8"/>
  <c r="F236" i="8"/>
  <c r="F243" i="8"/>
  <c r="F247" i="8"/>
  <c r="F250" i="8"/>
  <c r="F254" i="8"/>
  <c r="F258" i="8"/>
  <c r="F261" i="8"/>
  <c r="F265" i="8"/>
  <c r="F269" i="8"/>
  <c r="F273" i="8"/>
  <c r="F280" i="8"/>
  <c r="F284" i="8"/>
  <c r="F288" i="8"/>
  <c r="F292" i="8"/>
  <c r="F296" i="8"/>
  <c r="F300" i="8"/>
  <c r="F304" i="8"/>
  <c r="F308" i="8"/>
  <c r="F312" i="8"/>
  <c r="F316" i="8"/>
  <c r="F320" i="8"/>
  <c r="F324" i="8"/>
  <c r="F328" i="8"/>
  <c r="F332" i="8"/>
  <c r="F336" i="8"/>
  <c r="F340" i="8"/>
  <c r="F344" i="8"/>
  <c r="F348" i="8"/>
  <c r="F352" i="8"/>
  <c r="F356" i="8"/>
  <c r="F360" i="8"/>
  <c r="F364" i="8"/>
  <c r="F368" i="8"/>
  <c r="F372" i="8"/>
  <c r="F376" i="8"/>
  <c r="F380" i="8"/>
  <c r="F384" i="8"/>
  <c r="F388" i="8"/>
  <c r="F392" i="8"/>
  <c r="F396" i="8"/>
  <c r="F400" i="8"/>
  <c r="F404" i="8"/>
  <c r="F408" i="8"/>
  <c r="F412" i="8"/>
  <c r="F416" i="8"/>
  <c r="F424" i="8"/>
  <c r="F428" i="8"/>
  <c r="F432" i="8"/>
  <c r="F436" i="8"/>
  <c r="F452" i="8"/>
  <c r="F460" i="8"/>
  <c r="F464" i="8"/>
  <c r="F468" i="8"/>
  <c r="F472" i="8"/>
  <c r="F476" i="8"/>
  <c r="F480" i="8"/>
  <c r="F484" i="8"/>
  <c r="F488" i="8"/>
  <c r="F492" i="8"/>
  <c r="F496" i="8"/>
  <c r="F500" i="8"/>
  <c r="F504" i="8"/>
  <c r="F508" i="8"/>
  <c r="F512" i="8"/>
  <c r="F516" i="8"/>
  <c r="F520" i="8"/>
  <c r="F524" i="8"/>
  <c r="F528" i="8"/>
  <c r="F532" i="8"/>
  <c r="F536" i="8"/>
  <c r="F123" i="8"/>
  <c r="F127" i="8"/>
  <c r="I123" i="8"/>
  <c r="I125" i="8"/>
  <c r="I127" i="8"/>
  <c r="I129" i="8"/>
  <c r="I131" i="8"/>
  <c r="I133" i="8"/>
  <c r="I135" i="8"/>
  <c r="I137" i="8"/>
  <c r="I139" i="8"/>
  <c r="I141" i="8"/>
  <c r="I143" i="8"/>
  <c r="I145" i="8"/>
  <c r="I147" i="8"/>
  <c r="I149" i="8"/>
  <c r="I151" i="8"/>
  <c r="I153" i="8"/>
  <c r="I155" i="8"/>
  <c r="I157" i="8"/>
  <c r="I159" i="8"/>
  <c r="I161" i="8"/>
  <c r="I163" i="8"/>
  <c r="I165" i="8"/>
  <c r="I167" i="8"/>
  <c r="I169" i="8"/>
  <c r="I171" i="8"/>
  <c r="I173" i="8"/>
  <c r="I175" i="8"/>
  <c r="I177" i="8"/>
  <c r="I179" i="8"/>
  <c r="I181" i="8"/>
  <c r="I183" i="8"/>
  <c r="I185" i="8"/>
  <c r="I187" i="8"/>
  <c r="I189" i="8"/>
  <c r="I191" i="8"/>
  <c r="I193" i="8"/>
  <c r="I195" i="8"/>
  <c r="I197" i="8"/>
  <c r="I199" i="8"/>
  <c r="I201" i="8"/>
  <c r="I202" i="8"/>
  <c r="I203" i="8"/>
  <c r="I205" i="8"/>
  <c r="I207" i="8"/>
  <c r="I210" i="8"/>
  <c r="I212" i="8"/>
  <c r="I214" i="8"/>
  <c r="I216" i="8"/>
  <c r="I218" i="8"/>
  <c r="I220" i="8"/>
  <c r="I222" i="8"/>
  <c r="I224" i="8"/>
  <c r="I225" i="8"/>
  <c r="I227" i="8"/>
  <c r="I229" i="8"/>
  <c r="I231" i="8"/>
  <c r="I233" i="8"/>
  <c r="I235" i="8"/>
  <c r="I237" i="8"/>
  <c r="I239" i="8"/>
  <c r="I240" i="8"/>
  <c r="I242" i="8"/>
  <c r="I244" i="8"/>
  <c r="I246" i="8"/>
  <c r="I249" i="8"/>
  <c r="I251" i="8"/>
  <c r="I253" i="8"/>
  <c r="I122" i="8"/>
  <c r="I124" i="8"/>
  <c r="I126" i="8"/>
  <c r="I128" i="8"/>
  <c r="I130" i="8"/>
  <c r="I132" i="8"/>
  <c r="I134" i="8"/>
  <c r="I136" i="8"/>
  <c r="I138" i="8"/>
  <c r="I140" i="8"/>
  <c r="I142" i="8"/>
  <c r="I144" i="8"/>
  <c r="I146" i="8"/>
  <c r="I148" i="8"/>
  <c r="I150" i="8"/>
  <c r="I152" i="8"/>
  <c r="I154" i="8"/>
  <c r="I156" i="8"/>
  <c r="I158" i="8"/>
  <c r="I160" i="8"/>
  <c r="I162" i="8"/>
  <c r="I164" i="8"/>
  <c r="I166" i="8"/>
  <c r="I168" i="8"/>
  <c r="I170" i="8"/>
  <c r="I172" i="8"/>
  <c r="I174" i="8"/>
  <c r="I176" i="8"/>
  <c r="I178" i="8"/>
  <c r="I180" i="8"/>
  <c r="I182" i="8"/>
  <c r="I184" i="8"/>
  <c r="I186" i="8"/>
  <c r="I188" i="8"/>
  <c r="I190" i="8"/>
  <c r="I192" i="8"/>
  <c r="I194" i="8"/>
  <c r="I196" i="8"/>
  <c r="I198" i="8"/>
  <c r="I200" i="8"/>
  <c r="I204" i="8"/>
  <c r="I206" i="8"/>
  <c r="I208" i="8"/>
  <c r="I209" i="8"/>
  <c r="I211" i="8"/>
  <c r="I213" i="8"/>
  <c r="I215" i="8"/>
  <c r="I217" i="8"/>
  <c r="I219" i="8"/>
  <c r="I221" i="8"/>
  <c r="I223" i="8"/>
  <c r="I226" i="8"/>
  <c r="I228" i="8"/>
  <c r="I230" i="8"/>
  <c r="I232" i="8"/>
  <c r="I234" i="8"/>
  <c r="I236" i="8"/>
  <c r="I238" i="8"/>
  <c r="I241" i="8"/>
  <c r="I243" i="8"/>
  <c r="I245" i="8"/>
  <c r="I247" i="8"/>
  <c r="I248" i="8"/>
  <c r="I250" i="8"/>
  <c r="I252" i="8"/>
  <c r="I254" i="8"/>
  <c r="I256" i="8"/>
  <c r="I258" i="8"/>
  <c r="I261" i="8"/>
  <c r="I263" i="8"/>
  <c r="I265" i="8"/>
  <c r="I267" i="8"/>
  <c r="I255" i="8"/>
  <c r="I257" i="8"/>
  <c r="I259" i="8"/>
  <c r="I260" i="8"/>
  <c r="I262" i="8"/>
  <c r="I264" i="8"/>
  <c r="I266" i="8"/>
  <c r="I268" i="8"/>
  <c r="I270" i="8"/>
  <c r="I272" i="8"/>
  <c r="I274" i="8"/>
  <c r="I276" i="8"/>
  <c r="I277" i="8"/>
  <c r="I279" i="8"/>
  <c r="I281" i="8"/>
  <c r="I283" i="8"/>
  <c r="I285" i="8"/>
  <c r="I287" i="8"/>
  <c r="I289" i="8"/>
  <c r="I291" i="8"/>
  <c r="I293" i="8"/>
  <c r="I295" i="8"/>
  <c r="I297" i="8"/>
  <c r="I299" i="8"/>
  <c r="I301" i="8"/>
  <c r="I303" i="8"/>
  <c r="I305" i="8"/>
  <c r="I307" i="8"/>
  <c r="I309" i="8"/>
  <c r="I311" i="8"/>
  <c r="I313" i="8"/>
  <c r="I315" i="8"/>
  <c r="I317" i="8"/>
  <c r="I319" i="8"/>
  <c r="I321" i="8"/>
  <c r="I323" i="8"/>
  <c r="I325" i="8"/>
  <c r="I327" i="8"/>
  <c r="I329" i="8"/>
  <c r="I331" i="8"/>
  <c r="I333" i="8"/>
  <c r="I335" i="8"/>
  <c r="I337" i="8"/>
  <c r="I339" i="8"/>
  <c r="I341" i="8"/>
  <c r="I343" i="8"/>
  <c r="I345" i="8"/>
  <c r="I347" i="8"/>
  <c r="I349" i="8"/>
  <c r="I351" i="8"/>
  <c r="I353" i="8"/>
  <c r="I355" i="8"/>
  <c r="I357" i="8"/>
  <c r="I359" i="8"/>
  <c r="I361" i="8"/>
  <c r="I363" i="8"/>
  <c r="I365" i="8"/>
  <c r="I367" i="8"/>
  <c r="I369" i="8"/>
  <c r="I371" i="8"/>
  <c r="I373" i="8"/>
  <c r="I375" i="8"/>
  <c r="I377" i="8"/>
  <c r="I379" i="8"/>
  <c r="I381" i="8"/>
  <c r="I383" i="8"/>
  <c r="I385" i="8"/>
  <c r="I387" i="8"/>
  <c r="I389" i="8"/>
  <c r="I391" i="8"/>
  <c r="I269" i="8"/>
  <c r="I271" i="8"/>
  <c r="I273" i="8"/>
  <c r="I275" i="8"/>
  <c r="I278" i="8"/>
  <c r="I280" i="8"/>
  <c r="I282" i="8"/>
  <c r="I284" i="8"/>
  <c r="I286" i="8"/>
  <c r="I288" i="8"/>
  <c r="I290" i="8"/>
  <c r="I292" i="8"/>
  <c r="I294" i="8"/>
  <c r="I296" i="8"/>
  <c r="I298" i="8"/>
  <c r="I300" i="8"/>
  <c r="I302" i="8"/>
  <c r="I304" i="8"/>
  <c r="I306" i="8"/>
  <c r="I308" i="8"/>
  <c r="I310" i="8"/>
  <c r="I312" i="8"/>
  <c r="I314" i="8"/>
  <c r="I316" i="8"/>
  <c r="I318" i="8"/>
  <c r="I320" i="8"/>
  <c r="I322" i="8"/>
  <c r="I324" i="8"/>
  <c r="I326" i="8"/>
  <c r="I328" i="8"/>
  <c r="I330" i="8"/>
  <c r="I332" i="8"/>
  <c r="I334" i="8"/>
  <c r="I336" i="8"/>
  <c r="I338" i="8"/>
  <c r="I340" i="8"/>
  <c r="I342" i="8"/>
  <c r="I344" i="8"/>
  <c r="I346" i="8"/>
  <c r="I348" i="8"/>
  <c r="I350" i="8"/>
  <c r="I352" i="8"/>
  <c r="I354" i="8"/>
  <c r="I356" i="8"/>
  <c r="I358" i="8"/>
  <c r="I360" i="8"/>
  <c r="I362" i="8"/>
  <c r="I364" i="8"/>
  <c r="I366" i="8"/>
  <c r="I368" i="8"/>
  <c r="I370" i="8"/>
  <c r="I372" i="8"/>
  <c r="I374" i="8"/>
  <c r="I376" i="8"/>
  <c r="I378" i="8"/>
  <c r="I380" i="8"/>
  <c r="I382" i="8"/>
  <c r="I384" i="8"/>
  <c r="I386" i="8"/>
  <c r="I388" i="8"/>
  <c r="I390" i="8"/>
  <c r="I392" i="8"/>
  <c r="I393" i="8"/>
  <c r="I395" i="8"/>
  <c r="I397" i="8"/>
  <c r="I399" i="8"/>
  <c r="I401" i="8"/>
  <c r="I403" i="8"/>
  <c r="I405" i="8"/>
  <c r="I407" i="8"/>
  <c r="I409" i="8"/>
  <c r="I411" i="8"/>
  <c r="I413" i="8"/>
  <c r="I415" i="8"/>
  <c r="I417" i="8"/>
  <c r="I419" i="8"/>
  <c r="I421" i="8"/>
  <c r="I423" i="8"/>
  <c r="I425" i="8"/>
  <c r="I427" i="8"/>
  <c r="I429" i="8"/>
  <c r="I431" i="8"/>
  <c r="I433" i="8"/>
  <c r="I435" i="8"/>
  <c r="I437" i="8"/>
  <c r="I439" i="8"/>
  <c r="I441" i="8"/>
  <c r="I443" i="8"/>
  <c r="I445" i="8"/>
  <c r="I447" i="8"/>
  <c r="I449" i="8"/>
  <c r="I451" i="8"/>
  <c r="I453" i="8"/>
  <c r="I455" i="8"/>
  <c r="I457" i="8"/>
  <c r="I459" i="8"/>
  <c r="I461" i="8"/>
  <c r="I463" i="8"/>
  <c r="I465" i="8"/>
  <c r="I467" i="8"/>
  <c r="I469" i="8"/>
  <c r="I471" i="8"/>
  <c r="I473" i="8"/>
  <c r="I475" i="8"/>
  <c r="I477" i="8"/>
  <c r="I479" i="8"/>
  <c r="I481" i="8"/>
  <c r="I483" i="8"/>
  <c r="I485" i="8"/>
  <c r="I487" i="8"/>
  <c r="I489" i="8"/>
  <c r="I491" i="8"/>
  <c r="I394" i="8"/>
  <c r="I396" i="8"/>
  <c r="I398" i="8"/>
  <c r="I400" i="8"/>
  <c r="I402" i="8"/>
  <c r="I404" i="8"/>
  <c r="I406" i="8"/>
  <c r="I408" i="8"/>
  <c r="I410" i="8"/>
  <c r="I412" i="8"/>
  <c r="I414" i="8"/>
  <c r="I416" i="8"/>
  <c r="I418" i="8"/>
  <c r="I420" i="8"/>
  <c r="I422" i="8"/>
  <c r="I424" i="8"/>
  <c r="I426" i="8"/>
  <c r="I428" i="8"/>
  <c r="I430" i="8"/>
  <c r="I432" i="8"/>
  <c r="I434" i="8"/>
  <c r="I436" i="8"/>
  <c r="I438" i="8"/>
  <c r="I440" i="8"/>
  <c r="I442" i="8"/>
  <c r="I444" i="8"/>
  <c r="I446" i="8"/>
  <c r="I448" i="8"/>
  <c r="I450" i="8"/>
  <c r="I452" i="8"/>
  <c r="I454" i="8"/>
  <c r="I456" i="8"/>
  <c r="I458" i="8"/>
  <c r="I460" i="8"/>
  <c r="I462" i="8"/>
  <c r="I464" i="8"/>
  <c r="I466" i="8"/>
  <c r="I468" i="8"/>
  <c r="I470" i="8"/>
  <c r="I472" i="8"/>
  <c r="I474" i="8"/>
  <c r="I476" i="8"/>
  <c r="I478" i="8"/>
  <c r="I480" i="8"/>
  <c r="I482" i="8"/>
  <c r="I484" i="8"/>
  <c r="I486" i="8"/>
  <c r="I488" i="8"/>
  <c r="I490" i="8"/>
  <c r="I492" i="8"/>
  <c r="I493" i="8"/>
  <c r="I495" i="8"/>
  <c r="I497" i="8"/>
  <c r="I499" i="8"/>
  <c r="I501" i="8"/>
  <c r="I503" i="8"/>
  <c r="I505" i="8"/>
  <c r="I507" i="8"/>
  <c r="I509" i="8"/>
  <c r="I511" i="8"/>
  <c r="I513" i="8"/>
  <c r="I515" i="8"/>
  <c r="I517" i="8"/>
  <c r="I519" i="8"/>
  <c r="I521" i="8"/>
  <c r="I523" i="8"/>
  <c r="I525" i="8"/>
  <c r="I527" i="8"/>
  <c r="I529" i="8"/>
  <c r="I531" i="8"/>
  <c r="I533" i="8"/>
  <c r="I535" i="8"/>
  <c r="I537" i="8"/>
  <c r="I494" i="8"/>
  <c r="I496" i="8"/>
  <c r="I498" i="8"/>
  <c r="I500" i="8"/>
  <c r="I502" i="8"/>
  <c r="I504" i="8"/>
  <c r="I506" i="8"/>
  <c r="I508" i="8"/>
  <c r="I510" i="8"/>
  <c r="I512" i="8"/>
  <c r="I514" i="8"/>
  <c r="I516" i="8"/>
  <c r="I518" i="8"/>
  <c r="I520" i="8"/>
  <c r="I522" i="8"/>
  <c r="I524" i="8"/>
  <c r="I526" i="8"/>
  <c r="I528" i="8"/>
  <c r="I530" i="8"/>
  <c r="I532" i="8"/>
  <c r="I534" i="8"/>
  <c r="I536" i="8"/>
  <c r="C17" i="9"/>
  <c r="H122" i="8"/>
  <c r="H124" i="8"/>
  <c r="H126" i="8"/>
  <c r="H128" i="8"/>
  <c r="H130" i="8"/>
  <c r="H132" i="8"/>
  <c r="H134" i="8"/>
  <c r="H136" i="8"/>
  <c r="H138" i="8"/>
  <c r="H140" i="8"/>
  <c r="H142" i="8"/>
  <c r="H144" i="8"/>
  <c r="H146" i="8"/>
  <c r="H148" i="8"/>
  <c r="H150" i="8"/>
  <c r="H152" i="8"/>
  <c r="H154" i="8"/>
  <c r="H156" i="8"/>
  <c r="H158" i="8"/>
  <c r="H160" i="8"/>
  <c r="H162" i="8"/>
  <c r="H164" i="8"/>
  <c r="H166" i="8"/>
  <c r="H168" i="8"/>
  <c r="H170" i="8"/>
  <c r="H172" i="8"/>
  <c r="H174" i="8"/>
  <c r="H176" i="8"/>
  <c r="H178" i="8"/>
  <c r="H180" i="8"/>
  <c r="H182" i="8"/>
  <c r="H184" i="8"/>
  <c r="H186" i="8"/>
  <c r="H188" i="8"/>
  <c r="H190" i="8"/>
  <c r="H192" i="8"/>
  <c r="H194" i="8"/>
  <c r="H196" i="8"/>
  <c r="H198" i="8"/>
  <c r="H200" i="8"/>
  <c r="H204" i="8"/>
  <c r="H206" i="8"/>
  <c r="H208" i="8"/>
  <c r="H209" i="8"/>
  <c r="H211" i="8"/>
  <c r="H213" i="8"/>
  <c r="H215" i="8"/>
  <c r="H217" i="8"/>
  <c r="H219" i="8"/>
  <c r="H221" i="8"/>
  <c r="H223" i="8"/>
  <c r="H226" i="8"/>
  <c r="H228" i="8"/>
  <c r="H230" i="8"/>
  <c r="H232" i="8"/>
  <c r="H234" i="8"/>
  <c r="H236" i="8"/>
  <c r="H238" i="8"/>
  <c r="H241" i="8"/>
  <c r="H243" i="8"/>
  <c r="H245" i="8"/>
  <c r="H247" i="8"/>
  <c r="H248" i="8"/>
  <c r="H250" i="8"/>
  <c r="H252" i="8"/>
  <c r="H254" i="8"/>
  <c r="H123" i="8"/>
  <c r="H125" i="8"/>
  <c r="H127" i="8"/>
  <c r="H129" i="8"/>
  <c r="H131" i="8"/>
  <c r="H133" i="8"/>
  <c r="H135" i="8"/>
  <c r="H137" i="8"/>
  <c r="H139" i="8"/>
  <c r="H141" i="8"/>
  <c r="H143" i="8"/>
  <c r="H145" i="8"/>
  <c r="H147" i="8"/>
  <c r="H149" i="8"/>
  <c r="H151" i="8"/>
  <c r="H153" i="8"/>
  <c r="H155" i="8"/>
  <c r="H157" i="8"/>
  <c r="H159" i="8"/>
  <c r="H161" i="8"/>
  <c r="H163" i="8"/>
  <c r="H165" i="8"/>
  <c r="H167" i="8"/>
  <c r="H169" i="8"/>
  <c r="H171" i="8"/>
  <c r="H173" i="8"/>
  <c r="H175" i="8"/>
  <c r="H177" i="8"/>
  <c r="H179" i="8"/>
  <c r="H181" i="8"/>
  <c r="H183" i="8"/>
  <c r="H185" i="8"/>
  <c r="H187" i="8"/>
  <c r="H189" i="8"/>
  <c r="H191" i="8"/>
  <c r="H193" i="8"/>
  <c r="H195" i="8"/>
  <c r="H197" i="8"/>
  <c r="H199" i="8"/>
  <c r="H201" i="8"/>
  <c r="H202" i="8"/>
  <c r="H203" i="8"/>
  <c r="H205" i="8"/>
  <c r="H207" i="8"/>
  <c r="H210" i="8"/>
  <c r="H212" i="8"/>
  <c r="H214" i="8"/>
  <c r="H216" i="8"/>
  <c r="H218" i="8"/>
  <c r="H220" i="8"/>
  <c r="H222" i="8"/>
  <c r="H224" i="8"/>
  <c r="H225" i="8"/>
  <c r="H227" i="8"/>
  <c r="H229" i="8"/>
  <c r="H231" i="8"/>
  <c r="H233" i="8"/>
  <c r="H235" i="8"/>
  <c r="H237" i="8"/>
  <c r="H239" i="8"/>
  <c r="H240" i="8"/>
  <c r="H242" i="8"/>
  <c r="H244" i="8"/>
  <c r="H246" i="8"/>
  <c r="H249" i="8"/>
  <c r="H251" i="8"/>
  <c r="H253" i="8"/>
  <c r="H255" i="8"/>
  <c r="H257" i="8"/>
  <c r="H259" i="8"/>
  <c r="H260" i="8"/>
  <c r="H262" i="8"/>
  <c r="H264" i="8"/>
  <c r="H266" i="8"/>
  <c r="H268" i="8"/>
  <c r="H256" i="8"/>
  <c r="H258" i="8"/>
  <c r="H261" i="8"/>
  <c r="H263" i="8"/>
  <c r="H265" i="8"/>
  <c r="H267" i="8"/>
  <c r="H269" i="8"/>
  <c r="H271" i="8"/>
  <c r="H273" i="8"/>
  <c r="H275" i="8"/>
  <c r="H278" i="8"/>
  <c r="H280" i="8"/>
  <c r="H282" i="8"/>
  <c r="H284" i="8"/>
  <c r="H286" i="8"/>
  <c r="H288" i="8"/>
  <c r="H290" i="8"/>
  <c r="H292" i="8"/>
  <c r="H294" i="8"/>
  <c r="H296" i="8"/>
  <c r="H298" i="8"/>
  <c r="H300" i="8"/>
  <c r="H302" i="8"/>
  <c r="H304" i="8"/>
  <c r="H306" i="8"/>
  <c r="H308" i="8"/>
  <c r="H310" i="8"/>
  <c r="H312" i="8"/>
  <c r="H314" i="8"/>
  <c r="H316" i="8"/>
  <c r="H318" i="8"/>
  <c r="H320" i="8"/>
  <c r="H322" i="8"/>
  <c r="H324" i="8"/>
  <c r="H326" i="8"/>
  <c r="H328" i="8"/>
  <c r="H330" i="8"/>
  <c r="H332" i="8"/>
  <c r="H334" i="8"/>
  <c r="H336" i="8"/>
  <c r="H338" i="8"/>
  <c r="H340" i="8"/>
  <c r="H342" i="8"/>
  <c r="H344" i="8"/>
  <c r="H346" i="8"/>
  <c r="H348" i="8"/>
  <c r="H350" i="8"/>
  <c r="H352" i="8"/>
  <c r="H354" i="8"/>
  <c r="H356" i="8"/>
  <c r="H358" i="8"/>
  <c r="H360" i="8"/>
  <c r="H362" i="8"/>
  <c r="H364" i="8"/>
  <c r="H366" i="8"/>
  <c r="H368" i="8"/>
  <c r="H370" i="8"/>
  <c r="H372" i="8"/>
  <c r="H374" i="8"/>
  <c r="H376" i="8"/>
  <c r="H378" i="8"/>
  <c r="H380" i="8"/>
  <c r="H382" i="8"/>
  <c r="H384" i="8"/>
  <c r="H386" i="8"/>
  <c r="H388" i="8"/>
  <c r="H390" i="8"/>
  <c r="H392" i="8"/>
  <c r="H270" i="8"/>
  <c r="H272" i="8"/>
  <c r="H274" i="8"/>
  <c r="H276" i="8"/>
  <c r="H277" i="8"/>
  <c r="H279" i="8"/>
  <c r="H281" i="8"/>
  <c r="H283" i="8"/>
  <c r="H285" i="8"/>
  <c r="H287" i="8"/>
  <c r="H289" i="8"/>
  <c r="H291" i="8"/>
  <c r="H293" i="8"/>
  <c r="H295" i="8"/>
  <c r="H297" i="8"/>
  <c r="H299" i="8"/>
  <c r="H301" i="8"/>
  <c r="H303" i="8"/>
  <c r="H305" i="8"/>
  <c r="H307" i="8"/>
  <c r="H309" i="8"/>
  <c r="H311" i="8"/>
  <c r="H313" i="8"/>
  <c r="H315" i="8"/>
  <c r="H317" i="8"/>
  <c r="H319" i="8"/>
  <c r="H321" i="8"/>
  <c r="H323" i="8"/>
  <c r="H325" i="8"/>
  <c r="H327" i="8"/>
  <c r="H329" i="8"/>
  <c r="H331" i="8"/>
  <c r="H333" i="8"/>
  <c r="H335" i="8"/>
  <c r="H337" i="8"/>
  <c r="H339" i="8"/>
  <c r="H341" i="8"/>
  <c r="H343" i="8"/>
  <c r="H345" i="8"/>
  <c r="H347" i="8"/>
  <c r="H349" i="8"/>
  <c r="H351" i="8"/>
  <c r="H353" i="8"/>
  <c r="H355" i="8"/>
  <c r="H357" i="8"/>
  <c r="H359" i="8"/>
  <c r="H361" i="8"/>
  <c r="H363" i="8"/>
  <c r="H365" i="8"/>
  <c r="H367" i="8"/>
  <c r="H369" i="8"/>
  <c r="H371" i="8"/>
  <c r="H373" i="8"/>
  <c r="H375" i="8"/>
  <c r="H377" i="8"/>
  <c r="H379" i="8"/>
  <c r="H381" i="8"/>
  <c r="H383" i="8"/>
  <c r="H385" i="8"/>
  <c r="H387" i="8"/>
  <c r="H389" i="8"/>
  <c r="H391" i="8"/>
  <c r="H394" i="8"/>
  <c r="H396" i="8"/>
  <c r="H398" i="8"/>
  <c r="H400" i="8"/>
  <c r="H402" i="8"/>
  <c r="H404" i="8"/>
  <c r="H406" i="8"/>
  <c r="H408" i="8"/>
  <c r="H410" i="8"/>
  <c r="H412" i="8"/>
  <c r="H414" i="8"/>
  <c r="H416" i="8"/>
  <c r="H418" i="8"/>
  <c r="H420" i="8"/>
  <c r="H422" i="8"/>
  <c r="H424" i="8"/>
  <c r="H426" i="8"/>
  <c r="H428" i="8"/>
  <c r="H430" i="8"/>
  <c r="H432" i="8"/>
  <c r="H434" i="8"/>
  <c r="H436" i="8"/>
  <c r="H438" i="8"/>
  <c r="H440" i="8"/>
  <c r="H442" i="8"/>
  <c r="H444" i="8"/>
  <c r="H446" i="8"/>
  <c r="H448" i="8"/>
  <c r="H450" i="8"/>
  <c r="H452" i="8"/>
  <c r="H454" i="8"/>
  <c r="H456" i="8"/>
  <c r="H458" i="8"/>
  <c r="H460" i="8"/>
  <c r="H462" i="8"/>
  <c r="H464" i="8"/>
  <c r="H466" i="8"/>
  <c r="H468" i="8"/>
  <c r="H470" i="8"/>
  <c r="H472" i="8"/>
  <c r="H474" i="8"/>
  <c r="H476" i="8"/>
  <c r="H478" i="8"/>
  <c r="H480" i="8"/>
  <c r="H482" i="8"/>
  <c r="H484" i="8"/>
  <c r="H486" i="8"/>
  <c r="H488" i="8"/>
  <c r="H490" i="8"/>
  <c r="H492" i="8"/>
  <c r="H393" i="8"/>
  <c r="H395" i="8"/>
  <c r="H397" i="8"/>
  <c r="H399" i="8"/>
  <c r="H401" i="8"/>
  <c r="H403" i="8"/>
  <c r="H405" i="8"/>
  <c r="H407" i="8"/>
  <c r="H409" i="8"/>
  <c r="H411" i="8"/>
  <c r="H413" i="8"/>
  <c r="H415" i="8"/>
  <c r="H417" i="8"/>
  <c r="H419" i="8"/>
  <c r="H421" i="8"/>
  <c r="H423" i="8"/>
  <c r="H425" i="8"/>
  <c r="H427" i="8"/>
  <c r="H429" i="8"/>
  <c r="H431" i="8"/>
  <c r="H433" i="8"/>
  <c r="H435" i="8"/>
  <c r="H437" i="8"/>
  <c r="H439" i="8"/>
  <c r="H441" i="8"/>
  <c r="H443" i="8"/>
  <c r="H445" i="8"/>
  <c r="H447" i="8"/>
  <c r="H449" i="8"/>
  <c r="H451" i="8"/>
  <c r="H453" i="8"/>
  <c r="H455" i="8"/>
  <c r="H457" i="8"/>
  <c r="H459" i="8"/>
  <c r="H461" i="8"/>
  <c r="H463" i="8"/>
  <c r="H465" i="8"/>
  <c r="H467" i="8"/>
  <c r="H469" i="8"/>
  <c r="H471" i="8"/>
  <c r="H473" i="8"/>
  <c r="H475" i="8"/>
  <c r="H477" i="8"/>
  <c r="H479" i="8"/>
  <c r="H481" i="8"/>
  <c r="H483" i="8"/>
  <c r="H485" i="8"/>
  <c r="H487" i="8"/>
  <c r="H489" i="8"/>
  <c r="H491" i="8"/>
  <c r="H494" i="8"/>
  <c r="H496" i="8"/>
  <c r="H498" i="8"/>
  <c r="H500" i="8"/>
  <c r="H502" i="8"/>
  <c r="H504" i="8"/>
  <c r="H506" i="8"/>
  <c r="H508" i="8"/>
  <c r="H510" i="8"/>
  <c r="H512" i="8"/>
  <c r="H514" i="8"/>
  <c r="H516" i="8"/>
  <c r="H518" i="8"/>
  <c r="H520" i="8"/>
  <c r="H522" i="8"/>
  <c r="H524" i="8"/>
  <c r="H526" i="8"/>
  <c r="H528" i="8"/>
  <c r="H530" i="8"/>
  <c r="H532" i="8"/>
  <c r="H534" i="8"/>
  <c r="H536" i="8"/>
  <c r="H493" i="8"/>
  <c r="H495" i="8"/>
  <c r="H497" i="8"/>
  <c r="H499" i="8"/>
  <c r="H501" i="8"/>
  <c r="H503" i="8"/>
  <c r="H505" i="8"/>
  <c r="H507" i="8"/>
  <c r="H509" i="8"/>
  <c r="H511" i="8"/>
  <c r="H513" i="8"/>
  <c r="H515" i="8"/>
  <c r="H517" i="8"/>
  <c r="H519" i="8"/>
  <c r="H521" i="8"/>
  <c r="H523" i="8"/>
  <c r="H525" i="8"/>
  <c r="H527" i="8"/>
  <c r="H529" i="8"/>
  <c r="H531" i="8"/>
  <c r="H533" i="8"/>
  <c r="H535" i="8"/>
  <c r="H537" i="8"/>
  <c r="G92" i="8"/>
  <c r="G90" i="8"/>
  <c r="G60" i="8"/>
  <c r="G44" i="8"/>
  <c r="G28" i="8"/>
  <c r="G13" i="8"/>
  <c r="G112" i="8"/>
  <c r="G97" i="8"/>
  <c r="G81" i="8"/>
  <c r="G65" i="8"/>
  <c r="G49" i="8"/>
  <c r="G33" i="8"/>
  <c r="G10" i="8"/>
  <c r="F91" i="8"/>
  <c r="F120" i="8"/>
  <c r="F118" i="8"/>
  <c r="F116" i="8"/>
  <c r="F114" i="8"/>
  <c r="F112" i="8"/>
  <c r="F110" i="8"/>
  <c r="F108" i="8"/>
  <c r="F106" i="8"/>
  <c r="F104" i="8"/>
  <c r="F102" i="8"/>
  <c r="F100" i="8"/>
  <c r="F98" i="8"/>
  <c r="F96" i="8"/>
  <c r="F94" i="8"/>
  <c r="F92" i="8"/>
  <c r="F88" i="8"/>
  <c r="F86" i="8"/>
  <c r="F84" i="8"/>
  <c r="F82" i="8"/>
  <c r="F80" i="8"/>
  <c r="F78" i="8"/>
  <c r="F76" i="8"/>
  <c r="F74" i="8"/>
  <c r="F72" i="8"/>
  <c r="F70" i="8"/>
  <c r="F68" i="8"/>
  <c r="F66" i="8"/>
  <c r="F64" i="8"/>
  <c r="F62" i="8"/>
  <c r="F60" i="8"/>
  <c r="F58" i="8"/>
  <c r="F56" i="8"/>
  <c r="F54" i="8"/>
  <c r="F52" i="8"/>
  <c r="F50" i="8"/>
  <c r="F48" i="8"/>
  <c r="F46" i="8"/>
  <c r="F44" i="8"/>
  <c r="F42" i="8"/>
  <c r="F40" i="8"/>
  <c r="F38" i="8"/>
  <c r="F36" i="8"/>
  <c r="F34" i="8"/>
  <c r="F32" i="8"/>
  <c r="F30" i="8"/>
  <c r="F28" i="8"/>
  <c r="F26" i="8"/>
  <c r="F24" i="8"/>
  <c r="F22" i="8"/>
  <c r="F20" i="8"/>
  <c r="F18" i="8"/>
  <c r="F16" i="8"/>
  <c r="F14" i="8"/>
  <c r="F12" i="8"/>
  <c r="F10" i="8"/>
  <c r="C11" i="9"/>
  <c r="G115" i="8"/>
  <c r="G99" i="8"/>
  <c r="G84" i="8"/>
  <c r="G68" i="8"/>
  <c r="G113" i="8"/>
  <c r="G82" i="8"/>
  <c r="G66" i="8"/>
  <c r="G56" i="8"/>
  <c r="G48" i="8"/>
  <c r="G40" i="8"/>
  <c r="G32" i="8"/>
  <c r="G24" i="8"/>
  <c r="G17" i="8"/>
  <c r="G9" i="8"/>
  <c r="G116" i="8"/>
  <c r="G108" i="8"/>
  <c r="G100" i="8"/>
  <c r="G93" i="8"/>
  <c r="G85" i="8"/>
  <c r="G77" i="8"/>
  <c r="G69" i="8"/>
  <c r="G61" i="8"/>
  <c r="G53" i="8"/>
  <c r="G45" i="8"/>
  <c r="G37" i="8"/>
  <c r="G29" i="8"/>
  <c r="G21" i="8"/>
  <c r="G14" i="8"/>
  <c r="G118" i="8"/>
  <c r="G111" i="8"/>
  <c r="G103" i="8"/>
  <c r="G96" i="8"/>
  <c r="G88" i="8"/>
  <c r="G80" i="8"/>
  <c r="G72" i="8"/>
  <c r="G64" i="8"/>
  <c r="G109" i="8"/>
  <c r="G101" i="8"/>
  <c r="G94" i="8"/>
  <c r="G86" i="8"/>
  <c r="G78" i="8"/>
  <c r="G70" i="8"/>
  <c r="G62" i="8"/>
  <c r="G58" i="8"/>
  <c r="G54" i="8"/>
  <c r="G50" i="8"/>
  <c r="G46" i="8"/>
  <c r="G42" i="8"/>
  <c r="G38" i="8"/>
  <c r="G34" i="8"/>
  <c r="G30" i="8"/>
  <c r="G26" i="8"/>
  <c r="G22" i="8"/>
  <c r="G18" i="8"/>
  <c r="G15" i="8"/>
  <c r="G11" i="8"/>
  <c r="G8" i="8"/>
  <c r="G117" i="8"/>
  <c r="G114" i="8"/>
  <c r="G110" i="8"/>
  <c r="G106" i="8"/>
  <c r="G102" i="8"/>
  <c r="G98" i="8"/>
  <c r="G95" i="8"/>
  <c r="G91" i="8"/>
  <c r="G87" i="8"/>
  <c r="G83" i="8"/>
  <c r="G79" i="8"/>
  <c r="G75" i="8"/>
  <c r="G71" i="8"/>
  <c r="G67" i="8"/>
  <c r="G63" i="8"/>
  <c r="G59" i="8"/>
  <c r="G55" i="8"/>
  <c r="G51" i="8"/>
  <c r="G47" i="8"/>
  <c r="G43" i="8"/>
  <c r="G39" i="8"/>
  <c r="G35" i="8"/>
  <c r="G31" i="8"/>
  <c r="G27" i="8"/>
  <c r="G23" i="8"/>
  <c r="G19" i="8"/>
  <c r="G16" i="8"/>
  <c r="G12" i="8"/>
  <c r="C22" i="9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8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K15" i="13"/>
  <c r="F8" i="13"/>
  <c r="J15" i="13"/>
  <c r="E8" i="13"/>
  <c r="I15" i="13"/>
  <c r="D8" i="13"/>
  <c r="D22" i="5"/>
  <c r="H10" i="8"/>
  <c r="H12" i="8"/>
  <c r="H14" i="8"/>
  <c r="H16" i="8"/>
  <c r="H19" i="8"/>
  <c r="H21" i="8"/>
  <c r="H23" i="8"/>
  <c r="H25" i="8"/>
  <c r="H27" i="8"/>
  <c r="H29" i="8"/>
  <c r="H31" i="8"/>
  <c r="H33" i="8"/>
  <c r="H35" i="8"/>
  <c r="H37" i="8"/>
  <c r="H39" i="8"/>
  <c r="H41" i="8"/>
  <c r="H43" i="8"/>
  <c r="H45" i="8"/>
  <c r="H47" i="8"/>
  <c r="H49" i="8"/>
  <c r="H51" i="8"/>
  <c r="H53" i="8"/>
  <c r="H55" i="8"/>
  <c r="H57" i="8"/>
  <c r="H59" i="8"/>
  <c r="H61" i="8"/>
  <c r="H63" i="8"/>
  <c r="H65" i="8"/>
  <c r="H67" i="8"/>
  <c r="H69" i="8"/>
  <c r="H71" i="8"/>
  <c r="H73" i="8"/>
  <c r="H75" i="8"/>
  <c r="H77" i="8"/>
  <c r="H79" i="8"/>
  <c r="H81" i="8"/>
  <c r="H83" i="8"/>
  <c r="H85" i="8"/>
  <c r="H87" i="8"/>
  <c r="H89" i="8"/>
  <c r="H91" i="8"/>
  <c r="H92" i="8"/>
  <c r="H94" i="8"/>
  <c r="H96" i="8"/>
  <c r="H99" i="8"/>
  <c r="H101" i="8"/>
  <c r="H103" i="8"/>
  <c r="H105" i="8"/>
  <c r="H107" i="8"/>
  <c r="H109" i="8"/>
  <c r="H111" i="8"/>
  <c r="H113" i="8"/>
  <c r="H115" i="8"/>
  <c r="H118" i="8"/>
  <c r="H9" i="8"/>
  <c r="H11" i="8"/>
  <c r="H13" i="8"/>
  <c r="H15" i="8"/>
  <c r="H17" i="8"/>
  <c r="H18" i="8"/>
  <c r="H20" i="8"/>
  <c r="H22" i="8"/>
  <c r="H24" i="8"/>
  <c r="H26" i="8"/>
  <c r="H28" i="8"/>
  <c r="H30" i="8"/>
  <c r="H32" i="8"/>
  <c r="H34" i="8"/>
  <c r="H36" i="8"/>
  <c r="H38" i="8"/>
  <c r="H40" i="8"/>
  <c r="H42" i="8"/>
  <c r="H44" i="8"/>
  <c r="H46" i="8"/>
  <c r="H48" i="8"/>
  <c r="H50" i="8"/>
  <c r="H52" i="8"/>
  <c r="H54" i="8"/>
  <c r="H56" i="8"/>
  <c r="H58" i="8"/>
  <c r="H60" i="8"/>
  <c r="H62" i="8"/>
  <c r="H64" i="8"/>
  <c r="H66" i="8"/>
  <c r="H68" i="8"/>
  <c r="H70" i="8"/>
  <c r="H72" i="8"/>
  <c r="H74" i="8"/>
  <c r="H76" i="8"/>
  <c r="H78" i="8"/>
  <c r="H80" i="8"/>
  <c r="H82" i="8"/>
  <c r="H84" i="8"/>
  <c r="H86" i="8"/>
  <c r="H88" i="8"/>
  <c r="H90" i="8"/>
  <c r="H93" i="8"/>
  <c r="H95" i="8"/>
  <c r="H97" i="8"/>
  <c r="H98" i="8"/>
  <c r="H100" i="8"/>
  <c r="H102" i="8"/>
  <c r="H104" i="8"/>
  <c r="H106" i="8"/>
  <c r="H108" i="8"/>
  <c r="H110" i="8"/>
  <c r="H112" i="8"/>
  <c r="H114" i="8"/>
  <c r="H116" i="8"/>
  <c r="H117" i="8"/>
  <c r="H119" i="8"/>
  <c r="H8" i="8"/>
  <c r="H28" i="16" l="1"/>
  <c r="H23" i="16"/>
  <c r="H19" i="16"/>
  <c r="H18" i="16"/>
  <c r="H20" i="16"/>
  <c r="H27" i="16"/>
  <c r="H26" i="16"/>
  <c r="H21" i="16"/>
  <c r="C17" i="10"/>
  <c r="H9" i="14"/>
  <c r="H11" i="14"/>
  <c r="H13" i="14"/>
  <c r="H15" i="14"/>
  <c r="H17" i="14"/>
  <c r="H19" i="14"/>
  <c r="H21" i="14"/>
  <c r="H23" i="14"/>
  <c r="H25" i="14"/>
  <c r="H27" i="14"/>
  <c r="H29" i="14"/>
  <c r="H31" i="14"/>
  <c r="H33" i="14"/>
  <c r="H35" i="14"/>
  <c r="H37" i="14"/>
  <c r="H39" i="14"/>
  <c r="H41" i="14"/>
  <c r="H43" i="14"/>
  <c r="H45" i="14"/>
  <c r="H47" i="14"/>
  <c r="H49" i="14"/>
  <c r="H51" i="14"/>
  <c r="H53" i="14"/>
  <c r="H12" i="14"/>
  <c r="H16" i="14"/>
  <c r="H20" i="14"/>
  <c r="H24" i="14"/>
  <c r="H28" i="14"/>
  <c r="H32" i="14"/>
  <c r="H36" i="14"/>
  <c r="H40" i="14"/>
  <c r="H44" i="14"/>
  <c r="H48" i="14"/>
  <c r="H52" i="14"/>
  <c r="H10" i="14"/>
  <c r="H14" i="14"/>
  <c r="H18" i="14"/>
  <c r="H22" i="14"/>
  <c r="H26" i="14"/>
  <c r="H30" i="14"/>
  <c r="H34" i="14"/>
  <c r="H38" i="14"/>
  <c r="H42" i="14"/>
  <c r="H46" i="14"/>
  <c r="H50" i="14"/>
  <c r="H8" i="14"/>
  <c r="D17" i="10"/>
  <c r="H456" i="15"/>
  <c r="H458" i="15"/>
  <c r="H460" i="15"/>
  <c r="H462" i="15"/>
  <c r="H464" i="15"/>
  <c r="H466" i="15"/>
  <c r="H468" i="15"/>
  <c r="H470" i="15"/>
  <c r="H442" i="15"/>
  <c r="H444" i="15"/>
  <c r="H446" i="15"/>
  <c r="H448" i="15"/>
  <c r="H450" i="15"/>
  <c r="H452" i="15"/>
  <c r="H454" i="15"/>
  <c r="H423" i="15"/>
  <c r="H425" i="15"/>
  <c r="H427" i="15"/>
  <c r="H429" i="15"/>
  <c r="H431" i="15"/>
  <c r="H433" i="15"/>
  <c r="H435" i="15"/>
  <c r="H437" i="15"/>
  <c r="H439" i="15"/>
  <c r="H412" i="15"/>
  <c r="H414" i="15"/>
  <c r="H416" i="15"/>
  <c r="H418" i="15"/>
  <c r="H420" i="15"/>
  <c r="H422" i="15"/>
  <c r="H410" i="15"/>
  <c r="H408" i="15"/>
  <c r="H404" i="15"/>
  <c r="H396" i="15"/>
  <c r="H398" i="15"/>
  <c r="H400" i="15"/>
  <c r="H394" i="15"/>
  <c r="H392" i="15"/>
  <c r="H387" i="15"/>
  <c r="H366" i="15"/>
  <c r="H324" i="15"/>
  <c r="H326" i="15"/>
  <c r="H328" i="15"/>
  <c r="H330" i="15"/>
  <c r="H332" i="15"/>
  <c r="H334" i="15"/>
  <c r="H336" i="15"/>
  <c r="H338" i="15"/>
  <c r="H340" i="15"/>
  <c r="H342" i="15"/>
  <c r="H344" i="15"/>
  <c r="H346" i="15"/>
  <c r="H348" i="15"/>
  <c r="H350" i="15"/>
  <c r="H352" i="15"/>
  <c r="H354" i="15"/>
  <c r="H356" i="15"/>
  <c r="H358" i="15"/>
  <c r="H311" i="15"/>
  <c r="H313" i="15"/>
  <c r="H315" i="15"/>
  <c r="H317" i="15"/>
  <c r="H319" i="15"/>
  <c r="H321" i="15"/>
  <c r="H323" i="15"/>
  <c r="H285" i="15"/>
  <c r="H287" i="15"/>
  <c r="H289" i="15"/>
  <c r="H291" i="15"/>
  <c r="H293" i="15"/>
  <c r="H295" i="15"/>
  <c r="H297" i="15"/>
  <c r="H299" i="15"/>
  <c r="H301" i="15"/>
  <c r="H303" i="15"/>
  <c r="H305" i="15"/>
  <c r="H307" i="15"/>
  <c r="H309" i="15"/>
  <c r="H236" i="15"/>
  <c r="H238" i="15"/>
  <c r="H240" i="15"/>
  <c r="H242" i="15"/>
  <c r="H244" i="15"/>
  <c r="H246" i="15"/>
  <c r="H248" i="15"/>
  <c r="H250" i="15"/>
  <c r="H252" i="15"/>
  <c r="H254" i="15"/>
  <c r="H256" i="15"/>
  <c r="H258" i="15"/>
  <c r="H260" i="15"/>
  <c r="H262" i="15"/>
  <c r="H264" i="15"/>
  <c r="H266" i="15"/>
  <c r="H268" i="15"/>
  <c r="H270" i="15"/>
  <c r="H272" i="15"/>
  <c r="H274" i="15"/>
  <c r="H276" i="15"/>
  <c r="H278" i="15"/>
  <c r="H280" i="15"/>
  <c r="H282" i="15"/>
  <c r="H204" i="15"/>
  <c r="H206" i="15"/>
  <c r="H208" i="15"/>
  <c r="H210" i="15"/>
  <c r="H212" i="15"/>
  <c r="H214" i="15"/>
  <c r="H216" i="15"/>
  <c r="H218" i="15"/>
  <c r="H220" i="15"/>
  <c r="H222" i="15"/>
  <c r="H457" i="15"/>
  <c r="H461" i="15"/>
  <c r="H465" i="15"/>
  <c r="H469" i="15"/>
  <c r="H443" i="15"/>
  <c r="H447" i="15"/>
  <c r="H451" i="15"/>
  <c r="H455" i="15"/>
  <c r="H426" i="15"/>
  <c r="H430" i="15"/>
  <c r="H434" i="15"/>
  <c r="H438" i="15"/>
  <c r="H413" i="15"/>
  <c r="H417" i="15"/>
  <c r="H421" i="15"/>
  <c r="H409" i="15"/>
  <c r="H395" i="15"/>
  <c r="H399" i="15"/>
  <c r="H393" i="15"/>
  <c r="H367" i="15"/>
  <c r="H325" i="15"/>
  <c r="H329" i="15"/>
  <c r="H333" i="15"/>
  <c r="H337" i="15"/>
  <c r="H341" i="15"/>
  <c r="H345" i="15"/>
  <c r="H349" i="15"/>
  <c r="H353" i="15"/>
  <c r="H357" i="15"/>
  <c r="H312" i="15"/>
  <c r="H316" i="15"/>
  <c r="H320" i="15"/>
  <c r="H284" i="15"/>
  <c r="H288" i="15"/>
  <c r="H292" i="15"/>
  <c r="H296" i="15"/>
  <c r="H300" i="15"/>
  <c r="H304" i="15"/>
  <c r="H308" i="15"/>
  <c r="H237" i="15"/>
  <c r="H241" i="15"/>
  <c r="H245" i="15"/>
  <c r="H249" i="15"/>
  <c r="H253" i="15"/>
  <c r="H257" i="15"/>
  <c r="H261" i="15"/>
  <c r="H265" i="15"/>
  <c r="H269" i="15"/>
  <c r="H273" i="15"/>
  <c r="H277" i="15"/>
  <c r="H281" i="15"/>
  <c r="H205" i="15"/>
  <c r="H209" i="15"/>
  <c r="H213" i="15"/>
  <c r="H217" i="15"/>
  <c r="H221" i="15"/>
  <c r="H224" i="15"/>
  <c r="H226" i="15"/>
  <c r="H228" i="15"/>
  <c r="H230" i="15"/>
  <c r="H232" i="15"/>
  <c r="H234" i="15"/>
  <c r="H172" i="15"/>
  <c r="H174" i="15"/>
  <c r="H176" i="15"/>
  <c r="H178" i="15"/>
  <c r="H180" i="15"/>
  <c r="H182" i="15"/>
  <c r="H184" i="15"/>
  <c r="H186" i="15"/>
  <c r="H188" i="15"/>
  <c r="H190" i="15"/>
  <c r="H192" i="15"/>
  <c r="H194" i="15"/>
  <c r="H196" i="15"/>
  <c r="H198" i="15"/>
  <c r="H200" i="15"/>
  <c r="H202" i="15"/>
  <c r="H154" i="15"/>
  <c r="H156" i="15"/>
  <c r="H158" i="15"/>
  <c r="H160" i="15"/>
  <c r="H162" i="15"/>
  <c r="H164" i="15"/>
  <c r="H166" i="15"/>
  <c r="H168" i="15"/>
  <c r="H170" i="15"/>
  <c r="H142" i="15"/>
  <c r="H144" i="15"/>
  <c r="H146" i="15"/>
  <c r="H148" i="15"/>
  <c r="H150" i="15"/>
  <c r="H152" i="15"/>
  <c r="H132" i="15"/>
  <c r="H134" i="15"/>
  <c r="H136" i="15"/>
  <c r="H138" i="15"/>
  <c r="H140" i="15"/>
  <c r="H103" i="15"/>
  <c r="H105" i="15"/>
  <c r="H107" i="15"/>
  <c r="H109" i="15"/>
  <c r="H111" i="15"/>
  <c r="H113" i="15"/>
  <c r="H115" i="15"/>
  <c r="H117" i="15"/>
  <c r="H119" i="15"/>
  <c r="H121" i="15"/>
  <c r="H123" i="15"/>
  <c r="H125" i="15"/>
  <c r="H127" i="15"/>
  <c r="H129" i="15"/>
  <c r="H131" i="15"/>
  <c r="H74" i="15"/>
  <c r="H76" i="15"/>
  <c r="H78" i="15"/>
  <c r="H80" i="15"/>
  <c r="H82" i="15"/>
  <c r="H84" i="15"/>
  <c r="H86" i="15"/>
  <c r="H88" i="15"/>
  <c r="H90" i="15"/>
  <c r="H92" i="15"/>
  <c r="H94" i="15"/>
  <c r="H96" i="15"/>
  <c r="H98" i="15"/>
  <c r="H100" i="15"/>
  <c r="H102" i="15"/>
  <c r="H9" i="15"/>
  <c r="H11" i="15"/>
  <c r="H13" i="15"/>
  <c r="H15" i="15"/>
  <c r="H17" i="15"/>
  <c r="H19" i="15"/>
  <c r="H21" i="15"/>
  <c r="H23" i="15"/>
  <c r="H25" i="15"/>
  <c r="H27" i="15"/>
  <c r="H29" i="15"/>
  <c r="H31" i="15"/>
  <c r="H33" i="15"/>
  <c r="H35" i="15"/>
  <c r="H37" i="15"/>
  <c r="H39" i="15"/>
  <c r="H41" i="15"/>
  <c r="H43" i="15"/>
  <c r="H45" i="15"/>
  <c r="H47" i="15"/>
  <c r="H49" i="15"/>
  <c r="H51" i="15"/>
  <c r="H53" i="15"/>
  <c r="H55" i="15"/>
  <c r="H57" i="15"/>
  <c r="H59" i="15"/>
  <c r="H61" i="15"/>
  <c r="H63" i="15"/>
  <c r="H65" i="15"/>
  <c r="H67" i="15"/>
  <c r="H69" i="15"/>
  <c r="H459" i="15"/>
  <c r="H463" i="15"/>
  <c r="H467" i="15"/>
  <c r="H441" i="15"/>
  <c r="H445" i="15"/>
  <c r="H449" i="15"/>
  <c r="H453" i="15"/>
  <c r="H424" i="15"/>
  <c r="H428" i="15"/>
  <c r="H432" i="15"/>
  <c r="H436" i="15"/>
  <c r="H440" i="15"/>
  <c r="H415" i="15"/>
  <c r="H419" i="15"/>
  <c r="H411" i="15"/>
  <c r="H407" i="15"/>
  <c r="H397" i="15"/>
  <c r="H401" i="15"/>
  <c r="H388" i="15"/>
  <c r="H363" i="15"/>
  <c r="H327" i="15"/>
  <c r="H331" i="15"/>
  <c r="H335" i="15"/>
  <c r="H339" i="15"/>
  <c r="H343" i="15"/>
  <c r="H347" i="15"/>
  <c r="H351" i="15"/>
  <c r="H355" i="15"/>
  <c r="H359" i="15"/>
  <c r="H314" i="15"/>
  <c r="H318" i="15"/>
  <c r="H322" i="15"/>
  <c r="H286" i="15"/>
  <c r="H290" i="15"/>
  <c r="H294" i="15"/>
  <c r="H298" i="15"/>
  <c r="H302" i="15"/>
  <c r="H306" i="15"/>
  <c r="H310" i="15"/>
  <c r="H239" i="15"/>
  <c r="H243" i="15"/>
  <c r="H247" i="15"/>
  <c r="H251" i="15"/>
  <c r="H255" i="15"/>
  <c r="H259" i="15"/>
  <c r="H263" i="15"/>
  <c r="H267" i="15"/>
  <c r="H271" i="15"/>
  <c r="H275" i="15"/>
  <c r="H279" i="15"/>
  <c r="H283" i="15"/>
  <c r="H207" i="15"/>
  <c r="H211" i="15"/>
  <c r="H215" i="15"/>
  <c r="H219" i="15"/>
  <c r="H223" i="15"/>
  <c r="H225" i="15"/>
  <c r="H227" i="15"/>
  <c r="H229" i="15"/>
  <c r="H231" i="15"/>
  <c r="H233" i="15"/>
  <c r="H235" i="15"/>
  <c r="H173" i="15"/>
  <c r="H175" i="15"/>
  <c r="H177" i="15"/>
  <c r="H179" i="15"/>
  <c r="H181" i="15"/>
  <c r="H183" i="15"/>
  <c r="H185" i="15"/>
  <c r="H187" i="15"/>
  <c r="H189" i="15"/>
  <c r="H191" i="15"/>
  <c r="H193" i="15"/>
  <c r="H195" i="15"/>
  <c r="H197" i="15"/>
  <c r="H199" i="15"/>
  <c r="H201" i="15"/>
  <c r="H203" i="15"/>
  <c r="H155" i="15"/>
  <c r="H157" i="15"/>
  <c r="H159" i="15"/>
  <c r="H161" i="15"/>
  <c r="H163" i="15"/>
  <c r="H165" i="15"/>
  <c r="H167" i="15"/>
  <c r="H169" i="15"/>
  <c r="H171" i="15"/>
  <c r="H143" i="15"/>
  <c r="H145" i="15"/>
  <c r="H147" i="15"/>
  <c r="H149" i="15"/>
  <c r="H151" i="15"/>
  <c r="H153" i="15"/>
  <c r="H133" i="15"/>
  <c r="H135" i="15"/>
  <c r="H137" i="15"/>
  <c r="H139" i="15"/>
  <c r="H141" i="15"/>
  <c r="H104" i="15"/>
  <c r="H106" i="15"/>
  <c r="H108" i="15"/>
  <c r="H110" i="15"/>
  <c r="H112" i="15"/>
  <c r="H114" i="15"/>
  <c r="H116" i="15"/>
  <c r="H118" i="15"/>
  <c r="H120" i="15"/>
  <c r="H122" i="15"/>
  <c r="H124" i="15"/>
  <c r="H126" i="15"/>
  <c r="H128" i="15"/>
  <c r="H130" i="15"/>
  <c r="H73" i="15"/>
  <c r="H75" i="15"/>
  <c r="H77" i="15"/>
  <c r="H79" i="15"/>
  <c r="H81" i="15"/>
  <c r="H83" i="15"/>
  <c r="H85" i="15"/>
  <c r="H87" i="15"/>
  <c r="H89" i="15"/>
  <c r="H91" i="15"/>
  <c r="H93" i="15"/>
  <c r="H95" i="15"/>
  <c r="H97" i="15"/>
  <c r="H99" i="15"/>
  <c r="H101" i="15"/>
  <c r="H72" i="15"/>
  <c r="H10" i="15"/>
  <c r="H12" i="15"/>
  <c r="H14" i="15"/>
  <c r="H16" i="15"/>
  <c r="H18" i="15"/>
  <c r="H20" i="15"/>
  <c r="H22" i="15"/>
  <c r="H24" i="15"/>
  <c r="H26" i="15"/>
  <c r="H28" i="15"/>
  <c r="H30" i="15"/>
  <c r="H32" i="15"/>
  <c r="H34" i="15"/>
  <c r="H36" i="15"/>
  <c r="H38" i="15"/>
  <c r="H40" i="15"/>
  <c r="H42" i="15"/>
  <c r="H44" i="15"/>
  <c r="H46" i="15"/>
  <c r="H48" i="15"/>
  <c r="H50" i="15"/>
  <c r="H52" i="15"/>
  <c r="H54" i="15"/>
  <c r="H56" i="15"/>
  <c r="H58" i="15"/>
  <c r="H60" i="15"/>
  <c r="H62" i="15"/>
  <c r="H64" i="15"/>
  <c r="H66" i="15"/>
  <c r="H68" i="15"/>
  <c r="H8" i="15"/>
  <c r="E17" i="10"/>
  <c r="H16" i="16"/>
  <c r="H10" i="16"/>
  <c r="H12" i="16"/>
  <c r="H14" i="16"/>
  <c r="H8" i="16"/>
  <c r="H9" i="16"/>
  <c r="H11" i="16"/>
  <c r="H13" i="16"/>
  <c r="H15" i="16"/>
  <c r="F21" i="5"/>
  <c r="E21" i="5"/>
  <c r="I8" i="13"/>
  <c r="C10" i="10" s="1"/>
  <c r="D20" i="13"/>
  <c r="J8" i="13"/>
  <c r="D10" i="10" s="1"/>
  <c r="E20" i="13"/>
  <c r="K8" i="13"/>
  <c r="E10" i="10" s="1"/>
  <c r="F20" i="13"/>
  <c r="F22" i="5"/>
  <c r="C24" i="9" s="1"/>
  <c r="D23" i="5"/>
  <c r="F23" i="5" s="1"/>
  <c r="C25" i="9" s="1"/>
  <c r="E22" i="5"/>
  <c r="J25" i="16" l="1"/>
  <c r="K25" i="16" s="1"/>
  <c r="J22" i="16"/>
  <c r="K22" i="16" s="1"/>
  <c r="L22" i="16" s="1"/>
  <c r="M22" i="16" s="1"/>
  <c r="N22" i="16" s="1"/>
  <c r="O22" i="16" s="1"/>
  <c r="J17" i="16"/>
  <c r="K17" i="16" s="1"/>
  <c r="L17" i="16" s="1"/>
  <c r="M17" i="16" s="1"/>
  <c r="N17" i="16" s="1"/>
  <c r="O17" i="16" s="1"/>
  <c r="J403" i="15"/>
  <c r="K403" i="15" s="1"/>
  <c r="J391" i="15"/>
  <c r="K391" i="15" s="1"/>
  <c r="L391" i="15" s="1"/>
  <c r="M391" i="15" s="1"/>
  <c r="N391" i="15" s="1"/>
  <c r="O391" i="15" s="1"/>
  <c r="J385" i="15"/>
  <c r="K385" i="15" s="1"/>
  <c r="L385" i="15" s="1"/>
  <c r="M385" i="15" s="1"/>
  <c r="N385" i="15" s="1"/>
  <c r="O385" i="15" s="1"/>
  <c r="J383" i="15"/>
  <c r="K383" i="15" s="1"/>
  <c r="L383" i="15" s="1"/>
  <c r="M383" i="15" s="1"/>
  <c r="N383" i="15" s="1"/>
  <c r="O383" i="15" s="1"/>
  <c r="J379" i="15"/>
  <c r="K379" i="15" s="1"/>
  <c r="L379" i="15" s="1"/>
  <c r="M379" i="15" s="1"/>
  <c r="N379" i="15" s="1"/>
  <c r="O379" i="15" s="1"/>
  <c r="J377" i="15"/>
  <c r="K377" i="15" s="1"/>
  <c r="L377" i="15" s="1"/>
  <c r="M377" i="15" s="1"/>
  <c r="N377" i="15" s="1"/>
  <c r="O377" i="15" s="1"/>
  <c r="J375" i="15"/>
  <c r="K375" i="15" s="1"/>
  <c r="L375" i="15" s="1"/>
  <c r="M375" i="15" s="1"/>
  <c r="N375" i="15" s="1"/>
  <c r="O375" i="15" s="1"/>
  <c r="J373" i="15"/>
  <c r="K373" i="15" s="1"/>
  <c r="L373" i="15" s="1"/>
  <c r="M373" i="15" s="1"/>
  <c r="N373" i="15" s="1"/>
  <c r="O373" i="15" s="1"/>
  <c r="J371" i="15"/>
  <c r="K371" i="15" s="1"/>
  <c r="L371" i="15" s="1"/>
  <c r="M371" i="15" s="1"/>
  <c r="N371" i="15" s="1"/>
  <c r="O371" i="15" s="1"/>
  <c r="J369" i="15"/>
  <c r="K369" i="15" s="1"/>
  <c r="L369" i="15" s="1"/>
  <c r="M369" i="15" s="1"/>
  <c r="N369" i="15" s="1"/>
  <c r="O369" i="15" s="1"/>
  <c r="J365" i="15"/>
  <c r="K365" i="15" s="1"/>
  <c r="L365" i="15" s="1"/>
  <c r="M365" i="15" s="1"/>
  <c r="N365" i="15" s="1"/>
  <c r="O365" i="15" s="1"/>
  <c r="J361" i="15"/>
  <c r="K361" i="15" s="1"/>
  <c r="L361" i="15" s="1"/>
  <c r="M361" i="15" s="1"/>
  <c r="N361" i="15" s="1"/>
  <c r="O361" i="15" s="1"/>
  <c r="J71" i="15"/>
  <c r="K71" i="15" s="1"/>
  <c r="L71" i="15" s="1"/>
  <c r="M71" i="15" s="1"/>
  <c r="N71" i="15" s="1"/>
  <c r="O71" i="15" s="1"/>
  <c r="J24" i="16"/>
  <c r="K24" i="16" s="1"/>
  <c r="J406" i="15"/>
  <c r="K406" i="15" s="1"/>
  <c r="L406" i="15" s="1"/>
  <c r="M406" i="15" s="1"/>
  <c r="N406" i="15" s="1"/>
  <c r="O406" i="15" s="1"/>
  <c r="J386" i="15"/>
  <c r="K386" i="15" s="1"/>
  <c r="L386" i="15" s="1"/>
  <c r="M386" i="15" s="1"/>
  <c r="N386" i="15" s="1"/>
  <c r="O386" i="15" s="1"/>
  <c r="J380" i="15"/>
  <c r="K380" i="15" s="1"/>
  <c r="L380" i="15" s="1"/>
  <c r="M380" i="15" s="1"/>
  <c r="N380" i="15" s="1"/>
  <c r="O380" i="15" s="1"/>
  <c r="J362" i="15"/>
  <c r="K362" i="15" s="1"/>
  <c r="L362" i="15" s="1"/>
  <c r="M362" i="15" s="1"/>
  <c r="N362" i="15" s="1"/>
  <c r="O362" i="15" s="1"/>
  <c r="J390" i="15"/>
  <c r="K390" i="15" s="1"/>
  <c r="L390" i="15" s="1"/>
  <c r="M390" i="15" s="1"/>
  <c r="N390" i="15" s="1"/>
  <c r="O390" i="15" s="1"/>
  <c r="J382" i="15"/>
  <c r="K382" i="15" s="1"/>
  <c r="L382" i="15" s="1"/>
  <c r="M382" i="15" s="1"/>
  <c r="N382" i="15" s="1"/>
  <c r="O382" i="15" s="1"/>
  <c r="J372" i="15"/>
  <c r="K372" i="15" s="1"/>
  <c r="L372" i="15" s="1"/>
  <c r="M372" i="15" s="1"/>
  <c r="N372" i="15" s="1"/>
  <c r="O372" i="15" s="1"/>
  <c r="J121" i="8"/>
  <c r="K121" i="8" s="1"/>
  <c r="L121" i="8" s="1"/>
  <c r="M121" i="8" s="1"/>
  <c r="N121" i="8" s="1"/>
  <c r="O121" i="8" s="1"/>
  <c r="C23" i="9"/>
  <c r="J124" i="8"/>
  <c r="K124" i="8" s="1"/>
  <c r="L124" i="8" s="1"/>
  <c r="M124" i="8" s="1"/>
  <c r="N124" i="8" s="1"/>
  <c r="O124" i="8" s="1"/>
  <c r="Q124" i="8" s="1"/>
  <c r="J128" i="8"/>
  <c r="K128" i="8" s="1"/>
  <c r="L128" i="8" s="1"/>
  <c r="M128" i="8" s="1"/>
  <c r="N128" i="8" s="1"/>
  <c r="O128" i="8" s="1"/>
  <c r="Q128" i="8" s="1"/>
  <c r="J132" i="8"/>
  <c r="K132" i="8" s="1"/>
  <c r="L132" i="8" s="1"/>
  <c r="M132" i="8" s="1"/>
  <c r="N132" i="8" s="1"/>
  <c r="O132" i="8" s="1"/>
  <c r="Q132" i="8" s="1"/>
  <c r="J136" i="8"/>
  <c r="K136" i="8" s="1"/>
  <c r="L136" i="8" s="1"/>
  <c r="M136" i="8" s="1"/>
  <c r="N136" i="8" s="1"/>
  <c r="O136" i="8" s="1"/>
  <c r="Q136" i="8" s="1"/>
  <c r="J140" i="8"/>
  <c r="K140" i="8" s="1"/>
  <c r="L140" i="8" s="1"/>
  <c r="M140" i="8" s="1"/>
  <c r="N140" i="8" s="1"/>
  <c r="O140" i="8" s="1"/>
  <c r="Q140" i="8" s="1"/>
  <c r="J144" i="8"/>
  <c r="K144" i="8" s="1"/>
  <c r="L144" i="8" s="1"/>
  <c r="M144" i="8" s="1"/>
  <c r="N144" i="8" s="1"/>
  <c r="O144" i="8" s="1"/>
  <c r="Q144" i="8" s="1"/>
  <c r="J148" i="8"/>
  <c r="K148" i="8" s="1"/>
  <c r="L148" i="8" s="1"/>
  <c r="M148" i="8" s="1"/>
  <c r="N148" i="8" s="1"/>
  <c r="O148" i="8" s="1"/>
  <c r="Q148" i="8" s="1"/>
  <c r="J152" i="8"/>
  <c r="K152" i="8" s="1"/>
  <c r="L152" i="8" s="1"/>
  <c r="M152" i="8" s="1"/>
  <c r="N152" i="8" s="1"/>
  <c r="O152" i="8" s="1"/>
  <c r="Q152" i="8" s="1"/>
  <c r="J156" i="8"/>
  <c r="K156" i="8" s="1"/>
  <c r="L156" i="8" s="1"/>
  <c r="M156" i="8" s="1"/>
  <c r="N156" i="8" s="1"/>
  <c r="O156" i="8" s="1"/>
  <c r="Q156" i="8" s="1"/>
  <c r="J160" i="8"/>
  <c r="K160" i="8" s="1"/>
  <c r="L160" i="8" s="1"/>
  <c r="M160" i="8" s="1"/>
  <c r="N160" i="8" s="1"/>
  <c r="O160" i="8" s="1"/>
  <c r="Q160" i="8" s="1"/>
  <c r="J123" i="8"/>
  <c r="K123" i="8" s="1"/>
  <c r="L123" i="8" s="1"/>
  <c r="M123" i="8" s="1"/>
  <c r="N123" i="8" s="1"/>
  <c r="O123" i="8" s="1"/>
  <c r="Q123" i="8" s="1"/>
  <c r="J127" i="8"/>
  <c r="K127" i="8" s="1"/>
  <c r="L127" i="8" s="1"/>
  <c r="M127" i="8" s="1"/>
  <c r="N127" i="8" s="1"/>
  <c r="O127" i="8" s="1"/>
  <c r="Q127" i="8" s="1"/>
  <c r="J131" i="8"/>
  <c r="K131" i="8" s="1"/>
  <c r="L131" i="8" s="1"/>
  <c r="M131" i="8" s="1"/>
  <c r="N131" i="8" s="1"/>
  <c r="O131" i="8" s="1"/>
  <c r="Q131" i="8" s="1"/>
  <c r="J135" i="8"/>
  <c r="K135" i="8" s="1"/>
  <c r="L135" i="8" s="1"/>
  <c r="M135" i="8" s="1"/>
  <c r="N135" i="8" s="1"/>
  <c r="O135" i="8" s="1"/>
  <c r="Q135" i="8" s="1"/>
  <c r="J139" i="8"/>
  <c r="K139" i="8" s="1"/>
  <c r="L139" i="8" s="1"/>
  <c r="M139" i="8" s="1"/>
  <c r="N139" i="8" s="1"/>
  <c r="O139" i="8" s="1"/>
  <c r="Q139" i="8" s="1"/>
  <c r="J143" i="8"/>
  <c r="K143" i="8" s="1"/>
  <c r="L143" i="8" s="1"/>
  <c r="M143" i="8" s="1"/>
  <c r="N143" i="8" s="1"/>
  <c r="O143" i="8" s="1"/>
  <c r="Q143" i="8" s="1"/>
  <c r="J147" i="8"/>
  <c r="K147" i="8" s="1"/>
  <c r="L147" i="8" s="1"/>
  <c r="M147" i="8" s="1"/>
  <c r="N147" i="8" s="1"/>
  <c r="O147" i="8" s="1"/>
  <c r="Q147" i="8" s="1"/>
  <c r="J151" i="8"/>
  <c r="K151" i="8" s="1"/>
  <c r="L151" i="8" s="1"/>
  <c r="M151" i="8" s="1"/>
  <c r="N151" i="8" s="1"/>
  <c r="O151" i="8" s="1"/>
  <c r="Q151" i="8" s="1"/>
  <c r="J155" i="8"/>
  <c r="K155" i="8" s="1"/>
  <c r="L155" i="8" s="1"/>
  <c r="M155" i="8" s="1"/>
  <c r="N155" i="8" s="1"/>
  <c r="O155" i="8" s="1"/>
  <c r="Q155" i="8" s="1"/>
  <c r="J159" i="8"/>
  <c r="K159" i="8" s="1"/>
  <c r="L159" i="8" s="1"/>
  <c r="M159" i="8" s="1"/>
  <c r="N159" i="8" s="1"/>
  <c r="O159" i="8" s="1"/>
  <c r="Q159" i="8" s="1"/>
  <c r="J163" i="8"/>
  <c r="K163" i="8" s="1"/>
  <c r="L163" i="8" s="1"/>
  <c r="M163" i="8" s="1"/>
  <c r="N163" i="8" s="1"/>
  <c r="O163" i="8" s="1"/>
  <c r="Q163" i="8" s="1"/>
  <c r="J166" i="8"/>
  <c r="K166" i="8" s="1"/>
  <c r="L166" i="8" s="1"/>
  <c r="M166" i="8" s="1"/>
  <c r="N166" i="8" s="1"/>
  <c r="O166" i="8" s="1"/>
  <c r="Q166" i="8" s="1"/>
  <c r="J170" i="8"/>
  <c r="K170" i="8" s="1"/>
  <c r="L170" i="8" s="1"/>
  <c r="M170" i="8" s="1"/>
  <c r="N170" i="8" s="1"/>
  <c r="O170" i="8" s="1"/>
  <c r="Q170" i="8" s="1"/>
  <c r="J174" i="8"/>
  <c r="K174" i="8" s="1"/>
  <c r="L174" i="8" s="1"/>
  <c r="M174" i="8" s="1"/>
  <c r="N174" i="8" s="1"/>
  <c r="O174" i="8" s="1"/>
  <c r="Q174" i="8" s="1"/>
  <c r="J178" i="8"/>
  <c r="K178" i="8" s="1"/>
  <c r="L178" i="8" s="1"/>
  <c r="M178" i="8" s="1"/>
  <c r="N178" i="8" s="1"/>
  <c r="O178" i="8" s="1"/>
  <c r="Q178" i="8" s="1"/>
  <c r="J182" i="8"/>
  <c r="K182" i="8" s="1"/>
  <c r="L182" i="8" s="1"/>
  <c r="M182" i="8" s="1"/>
  <c r="N182" i="8" s="1"/>
  <c r="O182" i="8" s="1"/>
  <c r="Q182" i="8" s="1"/>
  <c r="J165" i="8"/>
  <c r="K165" i="8" s="1"/>
  <c r="L165" i="8" s="1"/>
  <c r="M165" i="8" s="1"/>
  <c r="N165" i="8" s="1"/>
  <c r="O165" i="8" s="1"/>
  <c r="Q165" i="8" s="1"/>
  <c r="J169" i="8"/>
  <c r="K169" i="8" s="1"/>
  <c r="L169" i="8" s="1"/>
  <c r="M169" i="8" s="1"/>
  <c r="N169" i="8" s="1"/>
  <c r="O169" i="8" s="1"/>
  <c r="Q169" i="8" s="1"/>
  <c r="J173" i="8"/>
  <c r="K173" i="8" s="1"/>
  <c r="L173" i="8" s="1"/>
  <c r="M173" i="8" s="1"/>
  <c r="N173" i="8" s="1"/>
  <c r="O173" i="8" s="1"/>
  <c r="Q173" i="8" s="1"/>
  <c r="J177" i="8"/>
  <c r="K177" i="8" s="1"/>
  <c r="L177" i="8" s="1"/>
  <c r="M177" i="8" s="1"/>
  <c r="N177" i="8" s="1"/>
  <c r="O177" i="8" s="1"/>
  <c r="Q177" i="8" s="1"/>
  <c r="J181" i="8"/>
  <c r="K181" i="8" s="1"/>
  <c r="L181" i="8" s="1"/>
  <c r="M181" i="8" s="1"/>
  <c r="N181" i="8" s="1"/>
  <c r="O181" i="8" s="1"/>
  <c r="Q181" i="8" s="1"/>
  <c r="J186" i="8"/>
  <c r="K186" i="8" s="1"/>
  <c r="L186" i="8" s="1"/>
  <c r="M186" i="8" s="1"/>
  <c r="N186" i="8" s="1"/>
  <c r="O186" i="8" s="1"/>
  <c r="Q186" i="8" s="1"/>
  <c r="J190" i="8"/>
  <c r="K190" i="8" s="1"/>
  <c r="L190" i="8" s="1"/>
  <c r="M190" i="8" s="1"/>
  <c r="N190" i="8" s="1"/>
  <c r="O190" i="8" s="1"/>
  <c r="Q190" i="8" s="1"/>
  <c r="J194" i="8"/>
  <c r="K194" i="8" s="1"/>
  <c r="L194" i="8" s="1"/>
  <c r="M194" i="8" s="1"/>
  <c r="N194" i="8" s="1"/>
  <c r="O194" i="8" s="1"/>
  <c r="Q194" i="8" s="1"/>
  <c r="J198" i="8"/>
  <c r="K198" i="8" s="1"/>
  <c r="L198" i="8" s="1"/>
  <c r="M198" i="8" s="1"/>
  <c r="N198" i="8" s="1"/>
  <c r="O198" i="8" s="1"/>
  <c r="Q198" i="8" s="1"/>
  <c r="J204" i="8"/>
  <c r="K204" i="8" s="1"/>
  <c r="L204" i="8" s="1"/>
  <c r="M204" i="8" s="1"/>
  <c r="N204" i="8" s="1"/>
  <c r="O204" i="8" s="1"/>
  <c r="Q204" i="8" s="1"/>
  <c r="J208" i="8"/>
  <c r="K208" i="8" s="1"/>
  <c r="L208" i="8" s="1"/>
  <c r="M208" i="8" s="1"/>
  <c r="N208" i="8" s="1"/>
  <c r="O208" i="8" s="1"/>
  <c r="Q208" i="8" s="1"/>
  <c r="J211" i="8"/>
  <c r="K211" i="8" s="1"/>
  <c r="L211" i="8" s="1"/>
  <c r="M211" i="8" s="1"/>
  <c r="N211" i="8" s="1"/>
  <c r="O211" i="8" s="1"/>
  <c r="Q211" i="8" s="1"/>
  <c r="J215" i="8"/>
  <c r="K215" i="8" s="1"/>
  <c r="L215" i="8" s="1"/>
  <c r="M215" i="8" s="1"/>
  <c r="N215" i="8" s="1"/>
  <c r="O215" i="8" s="1"/>
  <c r="Q215" i="8" s="1"/>
  <c r="J219" i="8"/>
  <c r="K219" i="8" s="1"/>
  <c r="L219" i="8" s="1"/>
  <c r="M219" i="8" s="1"/>
  <c r="N219" i="8" s="1"/>
  <c r="O219" i="8" s="1"/>
  <c r="Q219" i="8" s="1"/>
  <c r="J223" i="8"/>
  <c r="K223" i="8" s="1"/>
  <c r="L223" i="8" s="1"/>
  <c r="M223" i="8" s="1"/>
  <c r="N223" i="8" s="1"/>
  <c r="O223" i="8" s="1"/>
  <c r="Q223" i="8" s="1"/>
  <c r="J228" i="8"/>
  <c r="K228" i="8" s="1"/>
  <c r="L228" i="8" s="1"/>
  <c r="M228" i="8" s="1"/>
  <c r="N228" i="8" s="1"/>
  <c r="O228" i="8" s="1"/>
  <c r="Q228" i="8" s="1"/>
  <c r="J232" i="8"/>
  <c r="K232" i="8" s="1"/>
  <c r="L232" i="8" s="1"/>
  <c r="M232" i="8" s="1"/>
  <c r="N232" i="8" s="1"/>
  <c r="O232" i="8" s="1"/>
  <c r="Q232" i="8" s="1"/>
  <c r="J236" i="8"/>
  <c r="K236" i="8" s="1"/>
  <c r="L236" i="8" s="1"/>
  <c r="M236" i="8" s="1"/>
  <c r="N236" i="8" s="1"/>
  <c r="O236" i="8" s="1"/>
  <c r="Q236" i="8" s="1"/>
  <c r="J241" i="8"/>
  <c r="K241" i="8" s="1"/>
  <c r="L241" i="8" s="1"/>
  <c r="M241" i="8" s="1"/>
  <c r="N241" i="8" s="1"/>
  <c r="O241" i="8" s="1"/>
  <c r="Q241" i="8" s="1"/>
  <c r="J245" i="8"/>
  <c r="K245" i="8" s="1"/>
  <c r="L245" i="8" s="1"/>
  <c r="M245" i="8" s="1"/>
  <c r="N245" i="8" s="1"/>
  <c r="O245" i="8" s="1"/>
  <c r="Q245" i="8" s="1"/>
  <c r="J248" i="8"/>
  <c r="K248" i="8" s="1"/>
  <c r="L248" i="8" s="1"/>
  <c r="M248" i="8" s="1"/>
  <c r="N248" i="8" s="1"/>
  <c r="O248" i="8" s="1"/>
  <c r="Q248" i="8" s="1"/>
  <c r="J252" i="8"/>
  <c r="K252" i="8" s="1"/>
  <c r="L252" i="8" s="1"/>
  <c r="M252" i="8" s="1"/>
  <c r="N252" i="8" s="1"/>
  <c r="O252" i="8" s="1"/>
  <c r="Q252" i="8" s="1"/>
  <c r="J257" i="8"/>
  <c r="K257" i="8" s="1"/>
  <c r="L257" i="8" s="1"/>
  <c r="M257" i="8" s="1"/>
  <c r="N257" i="8" s="1"/>
  <c r="O257" i="8" s="1"/>
  <c r="Q257" i="8" s="1"/>
  <c r="J260" i="8"/>
  <c r="K260" i="8" s="1"/>
  <c r="L260" i="8" s="1"/>
  <c r="M260" i="8" s="1"/>
  <c r="N260" i="8" s="1"/>
  <c r="O260" i="8" s="1"/>
  <c r="Q260" i="8" s="1"/>
  <c r="J264" i="8"/>
  <c r="K264" i="8" s="1"/>
  <c r="L264" i="8" s="1"/>
  <c r="M264" i="8" s="1"/>
  <c r="N264" i="8" s="1"/>
  <c r="O264" i="8" s="1"/>
  <c r="Q264" i="8" s="1"/>
  <c r="J268" i="8"/>
  <c r="K268" i="8" s="1"/>
  <c r="L268" i="8" s="1"/>
  <c r="M268" i="8" s="1"/>
  <c r="N268" i="8" s="1"/>
  <c r="O268" i="8" s="1"/>
  <c r="Q268" i="8" s="1"/>
  <c r="J187" i="8"/>
  <c r="K187" i="8" s="1"/>
  <c r="L187" i="8" s="1"/>
  <c r="M187" i="8" s="1"/>
  <c r="N187" i="8" s="1"/>
  <c r="O187" i="8" s="1"/>
  <c r="Q187" i="8" s="1"/>
  <c r="J191" i="8"/>
  <c r="K191" i="8" s="1"/>
  <c r="L191" i="8" s="1"/>
  <c r="M191" i="8" s="1"/>
  <c r="N191" i="8" s="1"/>
  <c r="O191" i="8" s="1"/>
  <c r="Q191" i="8" s="1"/>
  <c r="J195" i="8"/>
  <c r="K195" i="8" s="1"/>
  <c r="L195" i="8" s="1"/>
  <c r="M195" i="8" s="1"/>
  <c r="N195" i="8" s="1"/>
  <c r="O195" i="8" s="1"/>
  <c r="Q195" i="8" s="1"/>
  <c r="J199" i="8"/>
  <c r="K199" i="8" s="1"/>
  <c r="L199" i="8" s="1"/>
  <c r="M199" i="8" s="1"/>
  <c r="N199" i="8" s="1"/>
  <c r="O199" i="8" s="1"/>
  <c r="Q199" i="8" s="1"/>
  <c r="J202" i="8"/>
  <c r="K202" i="8" s="1"/>
  <c r="L202" i="8" s="1"/>
  <c r="M202" i="8" s="1"/>
  <c r="N202" i="8" s="1"/>
  <c r="O202" i="8" s="1"/>
  <c r="Q202" i="8" s="1"/>
  <c r="J205" i="8"/>
  <c r="K205" i="8" s="1"/>
  <c r="L205" i="8" s="1"/>
  <c r="M205" i="8" s="1"/>
  <c r="N205" i="8" s="1"/>
  <c r="O205" i="8" s="1"/>
  <c r="Q205" i="8" s="1"/>
  <c r="J210" i="8"/>
  <c r="K210" i="8" s="1"/>
  <c r="L210" i="8" s="1"/>
  <c r="M210" i="8" s="1"/>
  <c r="N210" i="8" s="1"/>
  <c r="O210" i="8" s="1"/>
  <c r="Q210" i="8" s="1"/>
  <c r="J214" i="8"/>
  <c r="K214" i="8" s="1"/>
  <c r="L214" i="8" s="1"/>
  <c r="M214" i="8" s="1"/>
  <c r="N214" i="8" s="1"/>
  <c r="O214" i="8" s="1"/>
  <c r="Q214" i="8" s="1"/>
  <c r="J218" i="8"/>
  <c r="K218" i="8" s="1"/>
  <c r="L218" i="8" s="1"/>
  <c r="M218" i="8" s="1"/>
  <c r="N218" i="8" s="1"/>
  <c r="O218" i="8" s="1"/>
  <c r="Q218" i="8" s="1"/>
  <c r="J222" i="8"/>
  <c r="K222" i="8" s="1"/>
  <c r="L222" i="8" s="1"/>
  <c r="M222" i="8" s="1"/>
  <c r="N222" i="8" s="1"/>
  <c r="O222" i="8" s="1"/>
  <c r="Q222" i="8" s="1"/>
  <c r="J225" i="8"/>
  <c r="K225" i="8" s="1"/>
  <c r="L225" i="8" s="1"/>
  <c r="M225" i="8" s="1"/>
  <c r="N225" i="8" s="1"/>
  <c r="O225" i="8" s="1"/>
  <c r="Q225" i="8" s="1"/>
  <c r="J229" i="8"/>
  <c r="K229" i="8" s="1"/>
  <c r="L229" i="8" s="1"/>
  <c r="M229" i="8" s="1"/>
  <c r="N229" i="8" s="1"/>
  <c r="O229" i="8" s="1"/>
  <c r="Q229" i="8" s="1"/>
  <c r="J233" i="8"/>
  <c r="K233" i="8" s="1"/>
  <c r="L233" i="8" s="1"/>
  <c r="M233" i="8" s="1"/>
  <c r="N233" i="8" s="1"/>
  <c r="O233" i="8" s="1"/>
  <c r="Q233" i="8" s="1"/>
  <c r="J237" i="8"/>
  <c r="K237" i="8" s="1"/>
  <c r="L237" i="8" s="1"/>
  <c r="M237" i="8" s="1"/>
  <c r="N237" i="8" s="1"/>
  <c r="O237" i="8" s="1"/>
  <c r="Q237" i="8" s="1"/>
  <c r="J240" i="8"/>
  <c r="K240" i="8" s="1"/>
  <c r="L240" i="8" s="1"/>
  <c r="M240" i="8" s="1"/>
  <c r="N240" i="8" s="1"/>
  <c r="O240" i="8" s="1"/>
  <c r="Q240" i="8" s="1"/>
  <c r="J244" i="8"/>
  <c r="K244" i="8" s="1"/>
  <c r="L244" i="8" s="1"/>
  <c r="M244" i="8" s="1"/>
  <c r="N244" i="8" s="1"/>
  <c r="O244" i="8" s="1"/>
  <c r="Q244" i="8" s="1"/>
  <c r="J249" i="8"/>
  <c r="K249" i="8" s="1"/>
  <c r="L249" i="8" s="1"/>
  <c r="M249" i="8" s="1"/>
  <c r="N249" i="8" s="1"/>
  <c r="O249" i="8" s="1"/>
  <c r="Q249" i="8" s="1"/>
  <c r="J253" i="8"/>
  <c r="K253" i="8" s="1"/>
  <c r="L253" i="8" s="1"/>
  <c r="M253" i="8" s="1"/>
  <c r="N253" i="8" s="1"/>
  <c r="O253" i="8" s="1"/>
  <c r="Q253" i="8" s="1"/>
  <c r="J271" i="8"/>
  <c r="K271" i="8" s="1"/>
  <c r="L271" i="8" s="1"/>
  <c r="M271" i="8" s="1"/>
  <c r="N271" i="8" s="1"/>
  <c r="O271" i="8" s="1"/>
  <c r="Q271" i="8" s="1"/>
  <c r="J275" i="8"/>
  <c r="K275" i="8" s="1"/>
  <c r="L275" i="8" s="1"/>
  <c r="M275" i="8" s="1"/>
  <c r="N275" i="8" s="1"/>
  <c r="O275" i="8" s="1"/>
  <c r="Q275" i="8" s="1"/>
  <c r="J280" i="8"/>
  <c r="K280" i="8" s="1"/>
  <c r="L280" i="8" s="1"/>
  <c r="M280" i="8" s="1"/>
  <c r="N280" i="8" s="1"/>
  <c r="O280" i="8" s="1"/>
  <c r="Q280" i="8" s="1"/>
  <c r="J284" i="8"/>
  <c r="K284" i="8" s="1"/>
  <c r="L284" i="8" s="1"/>
  <c r="M284" i="8" s="1"/>
  <c r="N284" i="8" s="1"/>
  <c r="O284" i="8" s="1"/>
  <c r="Q284" i="8" s="1"/>
  <c r="J288" i="8"/>
  <c r="K288" i="8" s="1"/>
  <c r="L288" i="8" s="1"/>
  <c r="M288" i="8" s="1"/>
  <c r="N288" i="8" s="1"/>
  <c r="O288" i="8" s="1"/>
  <c r="Q288" i="8" s="1"/>
  <c r="J292" i="8"/>
  <c r="K292" i="8" s="1"/>
  <c r="L292" i="8" s="1"/>
  <c r="M292" i="8" s="1"/>
  <c r="N292" i="8" s="1"/>
  <c r="O292" i="8" s="1"/>
  <c r="Q292" i="8" s="1"/>
  <c r="J296" i="8"/>
  <c r="K296" i="8" s="1"/>
  <c r="L296" i="8" s="1"/>
  <c r="M296" i="8" s="1"/>
  <c r="N296" i="8" s="1"/>
  <c r="O296" i="8" s="1"/>
  <c r="Q296" i="8" s="1"/>
  <c r="J300" i="8"/>
  <c r="K300" i="8" s="1"/>
  <c r="L300" i="8" s="1"/>
  <c r="M300" i="8" s="1"/>
  <c r="N300" i="8" s="1"/>
  <c r="O300" i="8" s="1"/>
  <c r="Q300" i="8" s="1"/>
  <c r="J304" i="8"/>
  <c r="K304" i="8" s="1"/>
  <c r="L304" i="8" s="1"/>
  <c r="M304" i="8" s="1"/>
  <c r="N304" i="8" s="1"/>
  <c r="O304" i="8" s="1"/>
  <c r="Q304" i="8" s="1"/>
  <c r="J308" i="8"/>
  <c r="K308" i="8" s="1"/>
  <c r="L308" i="8" s="1"/>
  <c r="M308" i="8" s="1"/>
  <c r="N308" i="8" s="1"/>
  <c r="O308" i="8" s="1"/>
  <c r="Q308" i="8" s="1"/>
  <c r="J312" i="8"/>
  <c r="K312" i="8" s="1"/>
  <c r="L312" i="8" s="1"/>
  <c r="M312" i="8" s="1"/>
  <c r="N312" i="8" s="1"/>
  <c r="O312" i="8" s="1"/>
  <c r="Q312" i="8" s="1"/>
  <c r="J316" i="8"/>
  <c r="K316" i="8" s="1"/>
  <c r="L316" i="8" s="1"/>
  <c r="M316" i="8" s="1"/>
  <c r="N316" i="8" s="1"/>
  <c r="O316" i="8" s="1"/>
  <c r="Q316" i="8" s="1"/>
  <c r="J320" i="8"/>
  <c r="K320" i="8" s="1"/>
  <c r="L320" i="8" s="1"/>
  <c r="M320" i="8" s="1"/>
  <c r="N320" i="8" s="1"/>
  <c r="O320" i="8" s="1"/>
  <c r="Q320" i="8" s="1"/>
  <c r="J120" i="8"/>
  <c r="K120" i="8" s="1"/>
  <c r="L120" i="8" s="1"/>
  <c r="M120" i="8" s="1"/>
  <c r="N120" i="8" s="1"/>
  <c r="O120" i="8" s="1"/>
  <c r="Q120" i="8" s="1"/>
  <c r="J122" i="8"/>
  <c r="K122" i="8" s="1"/>
  <c r="L122" i="8" s="1"/>
  <c r="M122" i="8" s="1"/>
  <c r="N122" i="8" s="1"/>
  <c r="O122" i="8" s="1"/>
  <c r="Q122" i="8" s="1"/>
  <c r="J130" i="8"/>
  <c r="K130" i="8" s="1"/>
  <c r="L130" i="8" s="1"/>
  <c r="M130" i="8" s="1"/>
  <c r="N130" i="8" s="1"/>
  <c r="O130" i="8" s="1"/>
  <c r="Q130" i="8" s="1"/>
  <c r="J138" i="8"/>
  <c r="K138" i="8" s="1"/>
  <c r="L138" i="8" s="1"/>
  <c r="M138" i="8" s="1"/>
  <c r="N138" i="8" s="1"/>
  <c r="O138" i="8" s="1"/>
  <c r="Q138" i="8" s="1"/>
  <c r="J146" i="8"/>
  <c r="K146" i="8" s="1"/>
  <c r="L146" i="8" s="1"/>
  <c r="M146" i="8" s="1"/>
  <c r="N146" i="8" s="1"/>
  <c r="O146" i="8" s="1"/>
  <c r="Q146" i="8" s="1"/>
  <c r="J154" i="8"/>
  <c r="K154" i="8" s="1"/>
  <c r="L154" i="8" s="1"/>
  <c r="M154" i="8" s="1"/>
  <c r="N154" i="8" s="1"/>
  <c r="O154" i="8" s="1"/>
  <c r="Q154" i="8" s="1"/>
  <c r="J162" i="8"/>
  <c r="K162" i="8" s="1"/>
  <c r="L162" i="8" s="1"/>
  <c r="M162" i="8" s="1"/>
  <c r="N162" i="8" s="1"/>
  <c r="O162" i="8" s="1"/>
  <c r="Q162" i="8" s="1"/>
  <c r="J129" i="8"/>
  <c r="K129" i="8" s="1"/>
  <c r="L129" i="8" s="1"/>
  <c r="M129" i="8" s="1"/>
  <c r="N129" i="8" s="1"/>
  <c r="O129" i="8" s="1"/>
  <c r="Q129" i="8" s="1"/>
  <c r="J137" i="8"/>
  <c r="K137" i="8" s="1"/>
  <c r="L137" i="8" s="1"/>
  <c r="M137" i="8" s="1"/>
  <c r="N137" i="8" s="1"/>
  <c r="O137" i="8" s="1"/>
  <c r="Q137" i="8" s="1"/>
  <c r="J145" i="8"/>
  <c r="K145" i="8" s="1"/>
  <c r="L145" i="8" s="1"/>
  <c r="M145" i="8" s="1"/>
  <c r="N145" i="8" s="1"/>
  <c r="O145" i="8" s="1"/>
  <c r="Q145" i="8" s="1"/>
  <c r="J153" i="8"/>
  <c r="K153" i="8" s="1"/>
  <c r="L153" i="8" s="1"/>
  <c r="M153" i="8" s="1"/>
  <c r="N153" i="8" s="1"/>
  <c r="O153" i="8" s="1"/>
  <c r="Q153" i="8" s="1"/>
  <c r="J161" i="8"/>
  <c r="K161" i="8" s="1"/>
  <c r="L161" i="8" s="1"/>
  <c r="M161" i="8" s="1"/>
  <c r="N161" i="8" s="1"/>
  <c r="O161" i="8" s="1"/>
  <c r="Q161" i="8" s="1"/>
  <c r="J168" i="8"/>
  <c r="K168" i="8" s="1"/>
  <c r="L168" i="8" s="1"/>
  <c r="M168" i="8" s="1"/>
  <c r="N168" i="8" s="1"/>
  <c r="O168" i="8" s="1"/>
  <c r="Q168" i="8" s="1"/>
  <c r="J176" i="8"/>
  <c r="K176" i="8" s="1"/>
  <c r="L176" i="8" s="1"/>
  <c r="M176" i="8" s="1"/>
  <c r="N176" i="8" s="1"/>
  <c r="O176" i="8" s="1"/>
  <c r="Q176" i="8" s="1"/>
  <c r="J184" i="8"/>
  <c r="K184" i="8" s="1"/>
  <c r="L184" i="8" s="1"/>
  <c r="M184" i="8" s="1"/>
  <c r="N184" i="8" s="1"/>
  <c r="O184" i="8" s="1"/>
  <c r="Q184" i="8" s="1"/>
  <c r="J171" i="8"/>
  <c r="K171" i="8" s="1"/>
  <c r="L171" i="8" s="1"/>
  <c r="M171" i="8" s="1"/>
  <c r="N171" i="8" s="1"/>
  <c r="O171" i="8" s="1"/>
  <c r="Q171" i="8" s="1"/>
  <c r="J179" i="8"/>
  <c r="K179" i="8" s="1"/>
  <c r="L179" i="8" s="1"/>
  <c r="M179" i="8" s="1"/>
  <c r="N179" i="8" s="1"/>
  <c r="O179" i="8" s="1"/>
  <c r="Q179" i="8" s="1"/>
  <c r="J188" i="8"/>
  <c r="K188" i="8" s="1"/>
  <c r="L188" i="8" s="1"/>
  <c r="M188" i="8" s="1"/>
  <c r="N188" i="8" s="1"/>
  <c r="O188" i="8" s="1"/>
  <c r="Q188" i="8" s="1"/>
  <c r="J196" i="8"/>
  <c r="K196" i="8" s="1"/>
  <c r="L196" i="8" s="1"/>
  <c r="M196" i="8" s="1"/>
  <c r="N196" i="8" s="1"/>
  <c r="O196" i="8" s="1"/>
  <c r="Q196" i="8" s="1"/>
  <c r="J206" i="8"/>
  <c r="K206" i="8" s="1"/>
  <c r="L206" i="8" s="1"/>
  <c r="M206" i="8" s="1"/>
  <c r="N206" i="8" s="1"/>
  <c r="O206" i="8" s="1"/>
  <c r="Q206" i="8" s="1"/>
  <c r="J213" i="8"/>
  <c r="K213" i="8" s="1"/>
  <c r="L213" i="8" s="1"/>
  <c r="M213" i="8" s="1"/>
  <c r="N213" i="8" s="1"/>
  <c r="O213" i="8" s="1"/>
  <c r="Q213" i="8" s="1"/>
  <c r="J221" i="8"/>
  <c r="K221" i="8" s="1"/>
  <c r="L221" i="8" s="1"/>
  <c r="M221" i="8" s="1"/>
  <c r="N221" i="8" s="1"/>
  <c r="O221" i="8" s="1"/>
  <c r="Q221" i="8" s="1"/>
  <c r="J230" i="8"/>
  <c r="K230" i="8" s="1"/>
  <c r="L230" i="8" s="1"/>
  <c r="M230" i="8" s="1"/>
  <c r="N230" i="8" s="1"/>
  <c r="O230" i="8" s="1"/>
  <c r="Q230" i="8" s="1"/>
  <c r="J238" i="8"/>
  <c r="K238" i="8" s="1"/>
  <c r="L238" i="8" s="1"/>
  <c r="M238" i="8" s="1"/>
  <c r="N238" i="8" s="1"/>
  <c r="O238" i="8" s="1"/>
  <c r="Q238" i="8" s="1"/>
  <c r="J247" i="8"/>
  <c r="K247" i="8" s="1"/>
  <c r="L247" i="8" s="1"/>
  <c r="M247" i="8" s="1"/>
  <c r="N247" i="8" s="1"/>
  <c r="O247" i="8" s="1"/>
  <c r="Q247" i="8" s="1"/>
  <c r="J255" i="8"/>
  <c r="K255" i="8" s="1"/>
  <c r="L255" i="8" s="1"/>
  <c r="M255" i="8" s="1"/>
  <c r="N255" i="8" s="1"/>
  <c r="O255" i="8" s="1"/>
  <c r="Q255" i="8" s="1"/>
  <c r="J262" i="8"/>
  <c r="K262" i="8" s="1"/>
  <c r="L262" i="8" s="1"/>
  <c r="M262" i="8" s="1"/>
  <c r="N262" i="8" s="1"/>
  <c r="O262" i="8" s="1"/>
  <c r="Q262" i="8" s="1"/>
  <c r="J185" i="8"/>
  <c r="K185" i="8" s="1"/>
  <c r="L185" i="8" s="1"/>
  <c r="M185" i="8" s="1"/>
  <c r="N185" i="8" s="1"/>
  <c r="O185" i="8" s="1"/>
  <c r="Q185" i="8" s="1"/>
  <c r="J193" i="8"/>
  <c r="K193" i="8" s="1"/>
  <c r="L193" i="8" s="1"/>
  <c r="M193" i="8" s="1"/>
  <c r="N193" i="8" s="1"/>
  <c r="O193" i="8" s="1"/>
  <c r="Q193" i="8" s="1"/>
  <c r="J201" i="8"/>
  <c r="K201" i="8" s="1"/>
  <c r="L201" i="8" s="1"/>
  <c r="M201" i="8" s="1"/>
  <c r="N201" i="8" s="1"/>
  <c r="O201" i="8" s="1"/>
  <c r="Q201" i="8" s="1"/>
  <c r="J207" i="8"/>
  <c r="K207" i="8" s="1"/>
  <c r="L207" i="8" s="1"/>
  <c r="M207" i="8" s="1"/>
  <c r="N207" i="8" s="1"/>
  <c r="O207" i="8" s="1"/>
  <c r="Q207" i="8" s="1"/>
  <c r="J216" i="8"/>
  <c r="K216" i="8" s="1"/>
  <c r="L216" i="8" s="1"/>
  <c r="M216" i="8" s="1"/>
  <c r="N216" i="8" s="1"/>
  <c r="O216" i="8" s="1"/>
  <c r="Q216" i="8" s="1"/>
  <c r="J224" i="8"/>
  <c r="K224" i="8" s="1"/>
  <c r="L224" i="8" s="1"/>
  <c r="M224" i="8" s="1"/>
  <c r="N224" i="8" s="1"/>
  <c r="O224" i="8" s="1"/>
  <c r="Q224" i="8" s="1"/>
  <c r="J231" i="8"/>
  <c r="K231" i="8" s="1"/>
  <c r="L231" i="8" s="1"/>
  <c r="M231" i="8" s="1"/>
  <c r="N231" i="8" s="1"/>
  <c r="O231" i="8" s="1"/>
  <c r="Q231" i="8" s="1"/>
  <c r="J239" i="8"/>
  <c r="K239" i="8" s="1"/>
  <c r="L239" i="8" s="1"/>
  <c r="M239" i="8" s="1"/>
  <c r="N239" i="8" s="1"/>
  <c r="O239" i="8" s="1"/>
  <c r="Q239" i="8" s="1"/>
  <c r="J246" i="8"/>
  <c r="K246" i="8" s="1"/>
  <c r="L246" i="8" s="1"/>
  <c r="M246" i="8" s="1"/>
  <c r="N246" i="8" s="1"/>
  <c r="O246" i="8" s="1"/>
  <c r="Q246" i="8" s="1"/>
  <c r="J269" i="8"/>
  <c r="K269" i="8" s="1"/>
  <c r="L269" i="8" s="1"/>
  <c r="M269" i="8" s="1"/>
  <c r="N269" i="8" s="1"/>
  <c r="O269" i="8" s="1"/>
  <c r="Q269" i="8" s="1"/>
  <c r="J278" i="8"/>
  <c r="K278" i="8" s="1"/>
  <c r="L278" i="8" s="1"/>
  <c r="M278" i="8" s="1"/>
  <c r="N278" i="8" s="1"/>
  <c r="O278" i="8" s="1"/>
  <c r="Q278" i="8" s="1"/>
  <c r="J286" i="8"/>
  <c r="K286" i="8" s="1"/>
  <c r="L286" i="8" s="1"/>
  <c r="M286" i="8" s="1"/>
  <c r="N286" i="8" s="1"/>
  <c r="O286" i="8" s="1"/>
  <c r="Q286" i="8" s="1"/>
  <c r="J294" i="8"/>
  <c r="K294" i="8" s="1"/>
  <c r="L294" i="8" s="1"/>
  <c r="M294" i="8" s="1"/>
  <c r="N294" i="8" s="1"/>
  <c r="O294" i="8" s="1"/>
  <c r="Q294" i="8" s="1"/>
  <c r="J302" i="8"/>
  <c r="K302" i="8" s="1"/>
  <c r="L302" i="8" s="1"/>
  <c r="M302" i="8" s="1"/>
  <c r="N302" i="8" s="1"/>
  <c r="O302" i="8" s="1"/>
  <c r="Q302" i="8" s="1"/>
  <c r="J310" i="8"/>
  <c r="K310" i="8" s="1"/>
  <c r="L310" i="8" s="1"/>
  <c r="M310" i="8" s="1"/>
  <c r="N310" i="8" s="1"/>
  <c r="O310" i="8" s="1"/>
  <c r="Q310" i="8" s="1"/>
  <c r="J318" i="8"/>
  <c r="K318" i="8" s="1"/>
  <c r="L318" i="8" s="1"/>
  <c r="M318" i="8" s="1"/>
  <c r="N318" i="8" s="1"/>
  <c r="O318" i="8" s="1"/>
  <c r="Q318" i="8" s="1"/>
  <c r="J324" i="8"/>
  <c r="K324" i="8" s="1"/>
  <c r="L324" i="8" s="1"/>
  <c r="M324" i="8" s="1"/>
  <c r="N324" i="8" s="1"/>
  <c r="O324" i="8" s="1"/>
  <c r="Q324" i="8" s="1"/>
  <c r="J328" i="8"/>
  <c r="K328" i="8" s="1"/>
  <c r="L328" i="8" s="1"/>
  <c r="M328" i="8" s="1"/>
  <c r="N328" i="8" s="1"/>
  <c r="O328" i="8" s="1"/>
  <c r="Q328" i="8" s="1"/>
  <c r="J332" i="8"/>
  <c r="K332" i="8" s="1"/>
  <c r="L332" i="8" s="1"/>
  <c r="M332" i="8" s="1"/>
  <c r="N332" i="8" s="1"/>
  <c r="O332" i="8" s="1"/>
  <c r="Q332" i="8" s="1"/>
  <c r="J336" i="8"/>
  <c r="K336" i="8" s="1"/>
  <c r="L336" i="8" s="1"/>
  <c r="M336" i="8" s="1"/>
  <c r="N336" i="8" s="1"/>
  <c r="O336" i="8" s="1"/>
  <c r="Q336" i="8" s="1"/>
  <c r="J340" i="8"/>
  <c r="K340" i="8" s="1"/>
  <c r="L340" i="8" s="1"/>
  <c r="M340" i="8" s="1"/>
  <c r="N340" i="8" s="1"/>
  <c r="O340" i="8" s="1"/>
  <c r="Q340" i="8" s="1"/>
  <c r="J344" i="8"/>
  <c r="K344" i="8" s="1"/>
  <c r="L344" i="8" s="1"/>
  <c r="M344" i="8" s="1"/>
  <c r="N344" i="8" s="1"/>
  <c r="O344" i="8" s="1"/>
  <c r="Q344" i="8" s="1"/>
  <c r="J348" i="8"/>
  <c r="K348" i="8" s="1"/>
  <c r="L348" i="8" s="1"/>
  <c r="M348" i="8" s="1"/>
  <c r="N348" i="8" s="1"/>
  <c r="O348" i="8" s="1"/>
  <c r="Q348" i="8" s="1"/>
  <c r="J352" i="8"/>
  <c r="K352" i="8" s="1"/>
  <c r="L352" i="8" s="1"/>
  <c r="M352" i="8" s="1"/>
  <c r="N352" i="8" s="1"/>
  <c r="O352" i="8" s="1"/>
  <c r="Q352" i="8" s="1"/>
  <c r="J356" i="8"/>
  <c r="K356" i="8" s="1"/>
  <c r="L356" i="8" s="1"/>
  <c r="M356" i="8" s="1"/>
  <c r="N356" i="8" s="1"/>
  <c r="O356" i="8" s="1"/>
  <c r="Q356" i="8" s="1"/>
  <c r="J360" i="8"/>
  <c r="K360" i="8" s="1"/>
  <c r="L360" i="8" s="1"/>
  <c r="M360" i="8" s="1"/>
  <c r="N360" i="8" s="1"/>
  <c r="O360" i="8" s="1"/>
  <c r="Q360" i="8" s="1"/>
  <c r="J364" i="8"/>
  <c r="K364" i="8" s="1"/>
  <c r="L364" i="8" s="1"/>
  <c r="M364" i="8" s="1"/>
  <c r="N364" i="8" s="1"/>
  <c r="O364" i="8" s="1"/>
  <c r="Q364" i="8" s="1"/>
  <c r="J368" i="8"/>
  <c r="K368" i="8" s="1"/>
  <c r="L368" i="8" s="1"/>
  <c r="M368" i="8" s="1"/>
  <c r="N368" i="8" s="1"/>
  <c r="O368" i="8" s="1"/>
  <c r="Q368" i="8" s="1"/>
  <c r="J372" i="8"/>
  <c r="K372" i="8" s="1"/>
  <c r="L372" i="8" s="1"/>
  <c r="M372" i="8" s="1"/>
  <c r="N372" i="8" s="1"/>
  <c r="O372" i="8" s="1"/>
  <c r="Q372" i="8" s="1"/>
  <c r="J376" i="8"/>
  <c r="K376" i="8" s="1"/>
  <c r="L376" i="8" s="1"/>
  <c r="M376" i="8" s="1"/>
  <c r="N376" i="8" s="1"/>
  <c r="O376" i="8" s="1"/>
  <c r="Q376" i="8" s="1"/>
  <c r="J380" i="8"/>
  <c r="K380" i="8" s="1"/>
  <c r="L380" i="8" s="1"/>
  <c r="M380" i="8" s="1"/>
  <c r="N380" i="8" s="1"/>
  <c r="O380" i="8" s="1"/>
  <c r="Q380" i="8" s="1"/>
  <c r="J384" i="8"/>
  <c r="K384" i="8" s="1"/>
  <c r="L384" i="8" s="1"/>
  <c r="M384" i="8" s="1"/>
  <c r="N384" i="8" s="1"/>
  <c r="O384" i="8" s="1"/>
  <c r="Q384" i="8" s="1"/>
  <c r="J388" i="8"/>
  <c r="K388" i="8" s="1"/>
  <c r="L388" i="8" s="1"/>
  <c r="M388" i="8" s="1"/>
  <c r="N388" i="8" s="1"/>
  <c r="O388" i="8" s="1"/>
  <c r="Q388" i="8" s="1"/>
  <c r="J392" i="8"/>
  <c r="K392" i="8" s="1"/>
  <c r="L392" i="8" s="1"/>
  <c r="M392" i="8" s="1"/>
  <c r="N392" i="8" s="1"/>
  <c r="O392" i="8" s="1"/>
  <c r="Q392" i="8" s="1"/>
  <c r="J256" i="8"/>
  <c r="K256" i="8" s="1"/>
  <c r="L256" i="8" s="1"/>
  <c r="M256" i="8" s="1"/>
  <c r="N256" i="8" s="1"/>
  <c r="O256" i="8" s="1"/>
  <c r="Q256" i="8" s="1"/>
  <c r="J261" i="8"/>
  <c r="K261" i="8" s="1"/>
  <c r="L261" i="8" s="1"/>
  <c r="M261" i="8" s="1"/>
  <c r="N261" i="8" s="1"/>
  <c r="O261" i="8" s="1"/>
  <c r="Q261" i="8" s="1"/>
  <c r="J265" i="8"/>
  <c r="K265" i="8" s="1"/>
  <c r="L265" i="8" s="1"/>
  <c r="M265" i="8" s="1"/>
  <c r="N265" i="8" s="1"/>
  <c r="O265" i="8" s="1"/>
  <c r="Q265" i="8" s="1"/>
  <c r="J394" i="8"/>
  <c r="K394" i="8" s="1"/>
  <c r="L394" i="8" s="1"/>
  <c r="M394" i="8" s="1"/>
  <c r="N394" i="8" s="1"/>
  <c r="O394" i="8" s="1"/>
  <c r="Q394" i="8" s="1"/>
  <c r="J398" i="8"/>
  <c r="K398" i="8" s="1"/>
  <c r="L398" i="8" s="1"/>
  <c r="M398" i="8" s="1"/>
  <c r="N398" i="8" s="1"/>
  <c r="O398" i="8" s="1"/>
  <c r="Q398" i="8" s="1"/>
  <c r="J402" i="8"/>
  <c r="K402" i="8" s="1"/>
  <c r="L402" i="8" s="1"/>
  <c r="M402" i="8" s="1"/>
  <c r="N402" i="8" s="1"/>
  <c r="O402" i="8" s="1"/>
  <c r="Q402" i="8" s="1"/>
  <c r="J406" i="8"/>
  <c r="K406" i="8" s="1"/>
  <c r="L406" i="8" s="1"/>
  <c r="M406" i="8" s="1"/>
  <c r="N406" i="8" s="1"/>
  <c r="O406" i="8" s="1"/>
  <c r="Q406" i="8" s="1"/>
  <c r="J410" i="8"/>
  <c r="K410" i="8" s="1"/>
  <c r="L410" i="8" s="1"/>
  <c r="M410" i="8" s="1"/>
  <c r="N410" i="8" s="1"/>
  <c r="O410" i="8" s="1"/>
  <c r="Q410" i="8" s="1"/>
  <c r="J414" i="8"/>
  <c r="K414" i="8" s="1"/>
  <c r="L414" i="8" s="1"/>
  <c r="M414" i="8" s="1"/>
  <c r="N414" i="8" s="1"/>
  <c r="O414" i="8" s="1"/>
  <c r="Q414" i="8" s="1"/>
  <c r="J418" i="8"/>
  <c r="K418" i="8" s="1"/>
  <c r="L418" i="8" s="1"/>
  <c r="M418" i="8" s="1"/>
  <c r="N418" i="8" s="1"/>
  <c r="O418" i="8" s="1"/>
  <c r="Q418" i="8" s="1"/>
  <c r="J422" i="8"/>
  <c r="K422" i="8" s="1"/>
  <c r="L422" i="8" s="1"/>
  <c r="M422" i="8" s="1"/>
  <c r="N422" i="8" s="1"/>
  <c r="O422" i="8" s="1"/>
  <c r="Q422" i="8" s="1"/>
  <c r="J426" i="8"/>
  <c r="K426" i="8" s="1"/>
  <c r="L426" i="8" s="1"/>
  <c r="M426" i="8" s="1"/>
  <c r="N426" i="8" s="1"/>
  <c r="O426" i="8" s="1"/>
  <c r="Q426" i="8" s="1"/>
  <c r="J430" i="8"/>
  <c r="K430" i="8" s="1"/>
  <c r="L430" i="8" s="1"/>
  <c r="M430" i="8" s="1"/>
  <c r="N430" i="8" s="1"/>
  <c r="O430" i="8" s="1"/>
  <c r="J434" i="8"/>
  <c r="K434" i="8" s="1"/>
  <c r="L434" i="8" s="1"/>
  <c r="M434" i="8" s="1"/>
  <c r="N434" i="8" s="1"/>
  <c r="O434" i="8" s="1"/>
  <c r="Q434" i="8" s="1"/>
  <c r="J438" i="8"/>
  <c r="K438" i="8" s="1"/>
  <c r="L438" i="8" s="1"/>
  <c r="M438" i="8" s="1"/>
  <c r="N438" i="8" s="1"/>
  <c r="O438" i="8" s="1"/>
  <c r="J442" i="8"/>
  <c r="K442" i="8" s="1"/>
  <c r="L442" i="8" s="1"/>
  <c r="M442" i="8" s="1"/>
  <c r="N442" i="8" s="1"/>
  <c r="O442" i="8" s="1"/>
  <c r="Q442" i="8" s="1"/>
  <c r="J446" i="8"/>
  <c r="K446" i="8" s="1"/>
  <c r="L446" i="8" s="1"/>
  <c r="M446" i="8" s="1"/>
  <c r="J450" i="8"/>
  <c r="K450" i="8" s="1"/>
  <c r="L450" i="8" s="1"/>
  <c r="M450" i="8" s="1"/>
  <c r="N450" i="8" s="1"/>
  <c r="O450" i="8" s="1"/>
  <c r="Q450" i="8" s="1"/>
  <c r="J454" i="8"/>
  <c r="K454" i="8" s="1"/>
  <c r="L454" i="8" s="1"/>
  <c r="M454" i="8" s="1"/>
  <c r="N454" i="8" s="1"/>
  <c r="O454" i="8" s="1"/>
  <c r="Q454" i="8" s="1"/>
  <c r="J458" i="8"/>
  <c r="K458" i="8" s="1"/>
  <c r="L458" i="8" s="1"/>
  <c r="M458" i="8" s="1"/>
  <c r="N458" i="8" s="1"/>
  <c r="O458" i="8" s="1"/>
  <c r="Q458" i="8" s="1"/>
  <c r="J462" i="8"/>
  <c r="K462" i="8" s="1"/>
  <c r="L462" i="8" s="1"/>
  <c r="M462" i="8" s="1"/>
  <c r="N462" i="8" s="1"/>
  <c r="O462" i="8" s="1"/>
  <c r="Q462" i="8" s="1"/>
  <c r="J466" i="8"/>
  <c r="K466" i="8" s="1"/>
  <c r="L466" i="8" s="1"/>
  <c r="M466" i="8" s="1"/>
  <c r="N466" i="8" s="1"/>
  <c r="O466" i="8" s="1"/>
  <c r="Q466" i="8" s="1"/>
  <c r="J470" i="8"/>
  <c r="K470" i="8" s="1"/>
  <c r="L470" i="8" s="1"/>
  <c r="M470" i="8" s="1"/>
  <c r="N470" i="8" s="1"/>
  <c r="O470" i="8" s="1"/>
  <c r="Q470" i="8" s="1"/>
  <c r="J474" i="8"/>
  <c r="K474" i="8" s="1"/>
  <c r="L474" i="8" s="1"/>
  <c r="M474" i="8" s="1"/>
  <c r="N474" i="8" s="1"/>
  <c r="O474" i="8" s="1"/>
  <c r="Q474" i="8" s="1"/>
  <c r="J126" i="8"/>
  <c r="K126" i="8" s="1"/>
  <c r="L126" i="8" s="1"/>
  <c r="M126" i="8" s="1"/>
  <c r="N126" i="8" s="1"/>
  <c r="O126" i="8" s="1"/>
  <c r="Q126" i="8" s="1"/>
  <c r="J142" i="8"/>
  <c r="K142" i="8" s="1"/>
  <c r="L142" i="8" s="1"/>
  <c r="M142" i="8" s="1"/>
  <c r="N142" i="8" s="1"/>
  <c r="O142" i="8" s="1"/>
  <c r="Q142" i="8" s="1"/>
  <c r="J158" i="8"/>
  <c r="K158" i="8" s="1"/>
  <c r="L158" i="8" s="1"/>
  <c r="M158" i="8" s="1"/>
  <c r="N158" i="8" s="1"/>
  <c r="O158" i="8" s="1"/>
  <c r="Q158" i="8" s="1"/>
  <c r="J133" i="8"/>
  <c r="K133" i="8" s="1"/>
  <c r="L133" i="8" s="1"/>
  <c r="M133" i="8" s="1"/>
  <c r="N133" i="8" s="1"/>
  <c r="O133" i="8" s="1"/>
  <c r="Q133" i="8" s="1"/>
  <c r="J149" i="8"/>
  <c r="K149" i="8" s="1"/>
  <c r="L149" i="8" s="1"/>
  <c r="M149" i="8" s="1"/>
  <c r="N149" i="8" s="1"/>
  <c r="O149" i="8" s="1"/>
  <c r="Q149" i="8" s="1"/>
  <c r="J164" i="8"/>
  <c r="K164" i="8" s="1"/>
  <c r="L164" i="8" s="1"/>
  <c r="M164" i="8" s="1"/>
  <c r="N164" i="8" s="1"/>
  <c r="O164" i="8" s="1"/>
  <c r="Q164" i="8" s="1"/>
  <c r="J180" i="8"/>
  <c r="K180" i="8" s="1"/>
  <c r="L180" i="8" s="1"/>
  <c r="M180" i="8" s="1"/>
  <c r="N180" i="8" s="1"/>
  <c r="O180" i="8" s="1"/>
  <c r="Q180" i="8" s="1"/>
  <c r="J175" i="8"/>
  <c r="K175" i="8" s="1"/>
  <c r="L175" i="8" s="1"/>
  <c r="M175" i="8" s="1"/>
  <c r="N175" i="8" s="1"/>
  <c r="O175" i="8" s="1"/>
  <c r="Q175" i="8" s="1"/>
  <c r="J192" i="8"/>
  <c r="K192" i="8" s="1"/>
  <c r="L192" i="8" s="1"/>
  <c r="M192" i="8" s="1"/>
  <c r="N192" i="8" s="1"/>
  <c r="O192" i="8" s="1"/>
  <c r="Q192" i="8" s="1"/>
  <c r="J209" i="8"/>
  <c r="K209" i="8" s="1"/>
  <c r="L209" i="8" s="1"/>
  <c r="M209" i="8" s="1"/>
  <c r="N209" i="8" s="1"/>
  <c r="O209" i="8" s="1"/>
  <c r="Q209" i="8" s="1"/>
  <c r="J226" i="8"/>
  <c r="K226" i="8" s="1"/>
  <c r="L226" i="8" s="1"/>
  <c r="M226" i="8" s="1"/>
  <c r="N226" i="8" s="1"/>
  <c r="O226" i="8" s="1"/>
  <c r="Q226" i="8" s="1"/>
  <c r="J243" i="8"/>
  <c r="K243" i="8" s="1"/>
  <c r="L243" i="8" s="1"/>
  <c r="M243" i="8" s="1"/>
  <c r="N243" i="8" s="1"/>
  <c r="O243" i="8" s="1"/>
  <c r="Q243" i="8" s="1"/>
  <c r="J259" i="8"/>
  <c r="K259" i="8" s="1"/>
  <c r="L259" i="8" s="1"/>
  <c r="M259" i="8" s="1"/>
  <c r="N259" i="8" s="1"/>
  <c r="O259" i="8" s="1"/>
  <c r="Q259" i="8" s="1"/>
  <c r="J189" i="8"/>
  <c r="K189" i="8" s="1"/>
  <c r="L189" i="8" s="1"/>
  <c r="M189" i="8" s="1"/>
  <c r="N189" i="8" s="1"/>
  <c r="O189" i="8" s="1"/>
  <c r="Q189" i="8" s="1"/>
  <c r="J203" i="8"/>
  <c r="K203" i="8" s="1"/>
  <c r="L203" i="8" s="1"/>
  <c r="M203" i="8" s="1"/>
  <c r="N203" i="8" s="1"/>
  <c r="O203" i="8" s="1"/>
  <c r="Q203" i="8" s="1"/>
  <c r="J220" i="8"/>
  <c r="K220" i="8" s="1"/>
  <c r="L220" i="8" s="1"/>
  <c r="M220" i="8" s="1"/>
  <c r="N220" i="8" s="1"/>
  <c r="O220" i="8" s="1"/>
  <c r="Q220" i="8" s="1"/>
  <c r="J235" i="8"/>
  <c r="K235" i="8" s="1"/>
  <c r="L235" i="8" s="1"/>
  <c r="M235" i="8" s="1"/>
  <c r="N235" i="8" s="1"/>
  <c r="O235" i="8" s="1"/>
  <c r="Q235" i="8" s="1"/>
  <c r="J251" i="8"/>
  <c r="K251" i="8" s="1"/>
  <c r="L251" i="8" s="1"/>
  <c r="M251" i="8" s="1"/>
  <c r="N251" i="8" s="1"/>
  <c r="O251" i="8" s="1"/>
  <c r="Q251" i="8" s="1"/>
  <c r="J282" i="8"/>
  <c r="K282" i="8" s="1"/>
  <c r="L282" i="8" s="1"/>
  <c r="M282" i="8" s="1"/>
  <c r="N282" i="8" s="1"/>
  <c r="O282" i="8" s="1"/>
  <c r="Q282" i="8" s="1"/>
  <c r="J298" i="8"/>
  <c r="K298" i="8" s="1"/>
  <c r="L298" i="8" s="1"/>
  <c r="M298" i="8" s="1"/>
  <c r="N298" i="8" s="1"/>
  <c r="O298" i="8" s="1"/>
  <c r="Q298" i="8" s="1"/>
  <c r="J314" i="8"/>
  <c r="K314" i="8" s="1"/>
  <c r="L314" i="8" s="1"/>
  <c r="M314" i="8" s="1"/>
  <c r="N314" i="8" s="1"/>
  <c r="O314" i="8" s="1"/>
  <c r="Q314" i="8" s="1"/>
  <c r="J326" i="8"/>
  <c r="K326" i="8" s="1"/>
  <c r="L326" i="8" s="1"/>
  <c r="M326" i="8" s="1"/>
  <c r="N326" i="8" s="1"/>
  <c r="O326" i="8" s="1"/>
  <c r="Q326" i="8" s="1"/>
  <c r="J334" i="8"/>
  <c r="K334" i="8" s="1"/>
  <c r="L334" i="8" s="1"/>
  <c r="M334" i="8" s="1"/>
  <c r="N334" i="8" s="1"/>
  <c r="O334" i="8" s="1"/>
  <c r="Q334" i="8" s="1"/>
  <c r="J342" i="8"/>
  <c r="K342" i="8" s="1"/>
  <c r="L342" i="8" s="1"/>
  <c r="M342" i="8" s="1"/>
  <c r="N342" i="8" s="1"/>
  <c r="O342" i="8" s="1"/>
  <c r="Q342" i="8" s="1"/>
  <c r="J350" i="8"/>
  <c r="K350" i="8" s="1"/>
  <c r="L350" i="8" s="1"/>
  <c r="M350" i="8" s="1"/>
  <c r="N350" i="8" s="1"/>
  <c r="O350" i="8" s="1"/>
  <c r="Q350" i="8" s="1"/>
  <c r="J358" i="8"/>
  <c r="K358" i="8" s="1"/>
  <c r="L358" i="8" s="1"/>
  <c r="M358" i="8" s="1"/>
  <c r="N358" i="8" s="1"/>
  <c r="O358" i="8" s="1"/>
  <c r="Q358" i="8" s="1"/>
  <c r="J366" i="8"/>
  <c r="K366" i="8" s="1"/>
  <c r="L366" i="8" s="1"/>
  <c r="M366" i="8" s="1"/>
  <c r="N366" i="8" s="1"/>
  <c r="O366" i="8" s="1"/>
  <c r="Q366" i="8" s="1"/>
  <c r="J374" i="8"/>
  <c r="K374" i="8" s="1"/>
  <c r="L374" i="8" s="1"/>
  <c r="M374" i="8" s="1"/>
  <c r="N374" i="8" s="1"/>
  <c r="O374" i="8" s="1"/>
  <c r="Q374" i="8" s="1"/>
  <c r="J382" i="8"/>
  <c r="K382" i="8" s="1"/>
  <c r="L382" i="8" s="1"/>
  <c r="M382" i="8" s="1"/>
  <c r="N382" i="8" s="1"/>
  <c r="O382" i="8" s="1"/>
  <c r="Q382" i="8" s="1"/>
  <c r="J390" i="8"/>
  <c r="K390" i="8" s="1"/>
  <c r="L390" i="8" s="1"/>
  <c r="M390" i="8" s="1"/>
  <c r="N390" i="8" s="1"/>
  <c r="O390" i="8" s="1"/>
  <c r="Q390" i="8" s="1"/>
  <c r="J258" i="8"/>
  <c r="K258" i="8" s="1"/>
  <c r="L258" i="8" s="1"/>
  <c r="M258" i="8" s="1"/>
  <c r="N258" i="8" s="1"/>
  <c r="O258" i="8" s="1"/>
  <c r="Q258" i="8" s="1"/>
  <c r="J267" i="8"/>
  <c r="K267" i="8" s="1"/>
  <c r="L267" i="8" s="1"/>
  <c r="M267" i="8" s="1"/>
  <c r="N267" i="8" s="1"/>
  <c r="O267" i="8" s="1"/>
  <c r="Q267" i="8" s="1"/>
  <c r="J400" i="8"/>
  <c r="K400" i="8" s="1"/>
  <c r="L400" i="8" s="1"/>
  <c r="M400" i="8" s="1"/>
  <c r="N400" i="8" s="1"/>
  <c r="O400" i="8" s="1"/>
  <c r="Q400" i="8" s="1"/>
  <c r="J408" i="8"/>
  <c r="K408" i="8" s="1"/>
  <c r="L408" i="8" s="1"/>
  <c r="M408" i="8" s="1"/>
  <c r="N408" i="8" s="1"/>
  <c r="O408" i="8" s="1"/>
  <c r="Q408" i="8" s="1"/>
  <c r="J416" i="8"/>
  <c r="K416" i="8" s="1"/>
  <c r="L416" i="8" s="1"/>
  <c r="M416" i="8" s="1"/>
  <c r="N416" i="8" s="1"/>
  <c r="O416" i="8" s="1"/>
  <c r="Q416" i="8" s="1"/>
  <c r="J424" i="8"/>
  <c r="K424" i="8" s="1"/>
  <c r="L424" i="8" s="1"/>
  <c r="M424" i="8" s="1"/>
  <c r="J432" i="8"/>
  <c r="K432" i="8" s="1"/>
  <c r="L432" i="8" s="1"/>
  <c r="M432" i="8" s="1"/>
  <c r="J440" i="8"/>
  <c r="K440" i="8" s="1"/>
  <c r="L440" i="8" s="1"/>
  <c r="M440" i="8" s="1"/>
  <c r="N440" i="8" s="1"/>
  <c r="O440" i="8" s="1"/>
  <c r="J448" i="8"/>
  <c r="K448" i="8" s="1"/>
  <c r="L448" i="8" s="1"/>
  <c r="M448" i="8" s="1"/>
  <c r="N448" i="8" s="1"/>
  <c r="O448" i="8" s="1"/>
  <c r="J456" i="8"/>
  <c r="K456" i="8" s="1"/>
  <c r="L456" i="8" s="1"/>
  <c r="M456" i="8" s="1"/>
  <c r="N456" i="8" s="1"/>
  <c r="O456" i="8" s="1"/>
  <c r="J464" i="8"/>
  <c r="K464" i="8" s="1"/>
  <c r="L464" i="8" s="1"/>
  <c r="M464" i="8" s="1"/>
  <c r="N464" i="8" s="1"/>
  <c r="O464" i="8" s="1"/>
  <c r="Q464" i="8" s="1"/>
  <c r="J472" i="8"/>
  <c r="K472" i="8" s="1"/>
  <c r="L472" i="8" s="1"/>
  <c r="M472" i="8" s="1"/>
  <c r="N472" i="8" s="1"/>
  <c r="O472" i="8" s="1"/>
  <c r="Q472" i="8" s="1"/>
  <c r="J478" i="8"/>
  <c r="K478" i="8" s="1"/>
  <c r="L478" i="8" s="1"/>
  <c r="M478" i="8" s="1"/>
  <c r="N478" i="8" s="1"/>
  <c r="O478" i="8" s="1"/>
  <c r="Q478" i="8" s="1"/>
  <c r="J482" i="8"/>
  <c r="K482" i="8" s="1"/>
  <c r="L482" i="8" s="1"/>
  <c r="M482" i="8" s="1"/>
  <c r="N482" i="8" s="1"/>
  <c r="O482" i="8" s="1"/>
  <c r="Q482" i="8" s="1"/>
  <c r="J486" i="8"/>
  <c r="K486" i="8" s="1"/>
  <c r="L486" i="8" s="1"/>
  <c r="M486" i="8" s="1"/>
  <c r="N486" i="8" s="1"/>
  <c r="O486" i="8" s="1"/>
  <c r="Q486" i="8" s="1"/>
  <c r="J490" i="8"/>
  <c r="K490" i="8" s="1"/>
  <c r="L490" i="8" s="1"/>
  <c r="M490" i="8" s="1"/>
  <c r="N490" i="8" s="1"/>
  <c r="O490" i="8" s="1"/>
  <c r="Q490" i="8" s="1"/>
  <c r="J270" i="8"/>
  <c r="K270" i="8" s="1"/>
  <c r="L270" i="8" s="1"/>
  <c r="M270" i="8" s="1"/>
  <c r="N270" i="8" s="1"/>
  <c r="O270" i="8" s="1"/>
  <c r="Q270" i="8" s="1"/>
  <c r="J274" i="8"/>
  <c r="K274" i="8" s="1"/>
  <c r="L274" i="8" s="1"/>
  <c r="M274" i="8" s="1"/>
  <c r="N274" i="8" s="1"/>
  <c r="O274" i="8" s="1"/>
  <c r="Q274" i="8" s="1"/>
  <c r="J277" i="8"/>
  <c r="K277" i="8" s="1"/>
  <c r="L277" i="8" s="1"/>
  <c r="M277" i="8" s="1"/>
  <c r="N277" i="8" s="1"/>
  <c r="O277" i="8" s="1"/>
  <c r="Q277" i="8" s="1"/>
  <c r="J281" i="8"/>
  <c r="K281" i="8" s="1"/>
  <c r="L281" i="8" s="1"/>
  <c r="M281" i="8" s="1"/>
  <c r="N281" i="8" s="1"/>
  <c r="O281" i="8" s="1"/>
  <c r="Q281" i="8" s="1"/>
  <c r="J285" i="8"/>
  <c r="K285" i="8" s="1"/>
  <c r="L285" i="8" s="1"/>
  <c r="M285" i="8" s="1"/>
  <c r="N285" i="8" s="1"/>
  <c r="O285" i="8" s="1"/>
  <c r="Q285" i="8" s="1"/>
  <c r="J289" i="8"/>
  <c r="K289" i="8" s="1"/>
  <c r="L289" i="8" s="1"/>
  <c r="M289" i="8" s="1"/>
  <c r="N289" i="8" s="1"/>
  <c r="O289" i="8" s="1"/>
  <c r="Q289" i="8" s="1"/>
  <c r="J293" i="8"/>
  <c r="K293" i="8" s="1"/>
  <c r="L293" i="8" s="1"/>
  <c r="M293" i="8" s="1"/>
  <c r="N293" i="8" s="1"/>
  <c r="O293" i="8" s="1"/>
  <c r="Q293" i="8" s="1"/>
  <c r="J297" i="8"/>
  <c r="K297" i="8" s="1"/>
  <c r="L297" i="8" s="1"/>
  <c r="M297" i="8" s="1"/>
  <c r="N297" i="8" s="1"/>
  <c r="O297" i="8" s="1"/>
  <c r="Q297" i="8" s="1"/>
  <c r="J301" i="8"/>
  <c r="K301" i="8" s="1"/>
  <c r="L301" i="8" s="1"/>
  <c r="M301" i="8" s="1"/>
  <c r="N301" i="8" s="1"/>
  <c r="O301" i="8" s="1"/>
  <c r="Q301" i="8" s="1"/>
  <c r="J305" i="8"/>
  <c r="K305" i="8" s="1"/>
  <c r="L305" i="8" s="1"/>
  <c r="M305" i="8" s="1"/>
  <c r="N305" i="8" s="1"/>
  <c r="O305" i="8" s="1"/>
  <c r="Q305" i="8" s="1"/>
  <c r="J309" i="8"/>
  <c r="K309" i="8" s="1"/>
  <c r="L309" i="8" s="1"/>
  <c r="M309" i="8" s="1"/>
  <c r="N309" i="8" s="1"/>
  <c r="O309" i="8" s="1"/>
  <c r="Q309" i="8" s="1"/>
  <c r="J313" i="8"/>
  <c r="K313" i="8" s="1"/>
  <c r="L313" i="8" s="1"/>
  <c r="M313" i="8" s="1"/>
  <c r="N313" i="8" s="1"/>
  <c r="O313" i="8" s="1"/>
  <c r="Q313" i="8" s="1"/>
  <c r="J317" i="8"/>
  <c r="K317" i="8" s="1"/>
  <c r="L317" i="8" s="1"/>
  <c r="M317" i="8" s="1"/>
  <c r="N317" i="8" s="1"/>
  <c r="O317" i="8" s="1"/>
  <c r="Q317" i="8" s="1"/>
  <c r="J321" i="8"/>
  <c r="K321" i="8" s="1"/>
  <c r="L321" i="8" s="1"/>
  <c r="M321" i="8" s="1"/>
  <c r="N321" i="8" s="1"/>
  <c r="O321" i="8" s="1"/>
  <c r="Q321" i="8" s="1"/>
  <c r="J325" i="8"/>
  <c r="K325" i="8" s="1"/>
  <c r="L325" i="8" s="1"/>
  <c r="M325" i="8" s="1"/>
  <c r="N325" i="8" s="1"/>
  <c r="O325" i="8" s="1"/>
  <c r="Q325" i="8" s="1"/>
  <c r="J329" i="8"/>
  <c r="K329" i="8" s="1"/>
  <c r="L329" i="8" s="1"/>
  <c r="M329" i="8" s="1"/>
  <c r="N329" i="8" s="1"/>
  <c r="O329" i="8" s="1"/>
  <c r="Q329" i="8" s="1"/>
  <c r="J333" i="8"/>
  <c r="K333" i="8" s="1"/>
  <c r="L333" i="8" s="1"/>
  <c r="M333" i="8" s="1"/>
  <c r="N333" i="8" s="1"/>
  <c r="O333" i="8" s="1"/>
  <c r="Q333" i="8" s="1"/>
  <c r="J337" i="8"/>
  <c r="K337" i="8" s="1"/>
  <c r="L337" i="8" s="1"/>
  <c r="M337" i="8" s="1"/>
  <c r="N337" i="8" s="1"/>
  <c r="O337" i="8" s="1"/>
  <c r="Q337" i="8" s="1"/>
  <c r="J341" i="8"/>
  <c r="K341" i="8" s="1"/>
  <c r="L341" i="8" s="1"/>
  <c r="M341" i="8" s="1"/>
  <c r="N341" i="8" s="1"/>
  <c r="O341" i="8" s="1"/>
  <c r="Q341" i="8" s="1"/>
  <c r="J345" i="8"/>
  <c r="K345" i="8" s="1"/>
  <c r="L345" i="8" s="1"/>
  <c r="M345" i="8" s="1"/>
  <c r="N345" i="8" s="1"/>
  <c r="O345" i="8" s="1"/>
  <c r="Q345" i="8" s="1"/>
  <c r="J349" i="8"/>
  <c r="K349" i="8" s="1"/>
  <c r="L349" i="8" s="1"/>
  <c r="M349" i="8" s="1"/>
  <c r="N349" i="8" s="1"/>
  <c r="O349" i="8" s="1"/>
  <c r="Q349" i="8" s="1"/>
  <c r="J353" i="8"/>
  <c r="K353" i="8" s="1"/>
  <c r="L353" i="8" s="1"/>
  <c r="M353" i="8" s="1"/>
  <c r="J357" i="8"/>
  <c r="K357" i="8" s="1"/>
  <c r="L357" i="8" s="1"/>
  <c r="M357" i="8" s="1"/>
  <c r="N357" i="8" s="1"/>
  <c r="O357" i="8" s="1"/>
  <c r="Q357" i="8" s="1"/>
  <c r="J361" i="8"/>
  <c r="K361" i="8" s="1"/>
  <c r="L361" i="8" s="1"/>
  <c r="M361" i="8" s="1"/>
  <c r="J365" i="8"/>
  <c r="K365" i="8" s="1"/>
  <c r="L365" i="8" s="1"/>
  <c r="M365" i="8" s="1"/>
  <c r="J369" i="8"/>
  <c r="K369" i="8" s="1"/>
  <c r="L369" i="8" s="1"/>
  <c r="M369" i="8" s="1"/>
  <c r="N369" i="8" s="1"/>
  <c r="O369" i="8" s="1"/>
  <c r="Q369" i="8" s="1"/>
  <c r="J373" i="8"/>
  <c r="K373" i="8" s="1"/>
  <c r="L373" i="8" s="1"/>
  <c r="M373" i="8" s="1"/>
  <c r="J377" i="8"/>
  <c r="K377" i="8" s="1"/>
  <c r="L377" i="8" s="1"/>
  <c r="M377" i="8" s="1"/>
  <c r="J381" i="8"/>
  <c r="K381" i="8" s="1"/>
  <c r="L381" i="8" s="1"/>
  <c r="M381" i="8" s="1"/>
  <c r="N381" i="8" s="1"/>
  <c r="O381" i="8" s="1"/>
  <c r="Q381" i="8" s="1"/>
  <c r="J385" i="8"/>
  <c r="K385" i="8" s="1"/>
  <c r="L385" i="8" s="1"/>
  <c r="M385" i="8" s="1"/>
  <c r="J389" i="8"/>
  <c r="K389" i="8" s="1"/>
  <c r="L389" i="8" s="1"/>
  <c r="M389" i="8" s="1"/>
  <c r="N389" i="8" s="1"/>
  <c r="O389" i="8" s="1"/>
  <c r="Q389" i="8" s="1"/>
  <c r="J494" i="8"/>
  <c r="K494" i="8" s="1"/>
  <c r="L494" i="8" s="1"/>
  <c r="M494" i="8" s="1"/>
  <c r="N494" i="8" s="1"/>
  <c r="O494" i="8" s="1"/>
  <c r="Q494" i="8" s="1"/>
  <c r="J498" i="8"/>
  <c r="K498" i="8" s="1"/>
  <c r="L498" i="8" s="1"/>
  <c r="M498" i="8" s="1"/>
  <c r="N498" i="8" s="1"/>
  <c r="O498" i="8" s="1"/>
  <c r="Q498" i="8" s="1"/>
  <c r="J502" i="8"/>
  <c r="K502" i="8" s="1"/>
  <c r="L502" i="8" s="1"/>
  <c r="M502" i="8" s="1"/>
  <c r="N502" i="8" s="1"/>
  <c r="O502" i="8" s="1"/>
  <c r="Q502" i="8" s="1"/>
  <c r="J506" i="8"/>
  <c r="K506" i="8" s="1"/>
  <c r="L506" i="8" s="1"/>
  <c r="M506" i="8" s="1"/>
  <c r="N506" i="8" s="1"/>
  <c r="O506" i="8" s="1"/>
  <c r="Q506" i="8" s="1"/>
  <c r="J510" i="8"/>
  <c r="K510" i="8" s="1"/>
  <c r="L510" i="8" s="1"/>
  <c r="M510" i="8" s="1"/>
  <c r="N510" i="8" s="1"/>
  <c r="O510" i="8" s="1"/>
  <c r="Q510" i="8" s="1"/>
  <c r="J514" i="8"/>
  <c r="K514" i="8" s="1"/>
  <c r="L514" i="8" s="1"/>
  <c r="M514" i="8" s="1"/>
  <c r="N514" i="8" s="1"/>
  <c r="O514" i="8" s="1"/>
  <c r="Q514" i="8" s="1"/>
  <c r="J518" i="8"/>
  <c r="K518" i="8" s="1"/>
  <c r="L518" i="8" s="1"/>
  <c r="M518" i="8" s="1"/>
  <c r="N518" i="8" s="1"/>
  <c r="O518" i="8" s="1"/>
  <c r="Q518" i="8" s="1"/>
  <c r="J522" i="8"/>
  <c r="K522" i="8" s="1"/>
  <c r="L522" i="8" s="1"/>
  <c r="M522" i="8" s="1"/>
  <c r="J526" i="8"/>
  <c r="K526" i="8" s="1"/>
  <c r="L526" i="8" s="1"/>
  <c r="M526" i="8" s="1"/>
  <c r="N526" i="8" s="1"/>
  <c r="O526" i="8" s="1"/>
  <c r="Q526" i="8" s="1"/>
  <c r="J530" i="8"/>
  <c r="K530" i="8" s="1"/>
  <c r="L530" i="8" s="1"/>
  <c r="M530" i="8" s="1"/>
  <c r="N530" i="8" s="1"/>
  <c r="O530" i="8" s="1"/>
  <c r="Q530" i="8" s="1"/>
  <c r="J534" i="8"/>
  <c r="K534" i="8" s="1"/>
  <c r="L534" i="8" s="1"/>
  <c r="M534" i="8" s="1"/>
  <c r="N534" i="8" s="1"/>
  <c r="O534" i="8" s="1"/>
  <c r="Q534" i="8" s="1"/>
  <c r="J393" i="8"/>
  <c r="K393" i="8" s="1"/>
  <c r="L393" i="8" s="1"/>
  <c r="M393" i="8" s="1"/>
  <c r="J397" i="8"/>
  <c r="K397" i="8" s="1"/>
  <c r="L397" i="8" s="1"/>
  <c r="M397" i="8" s="1"/>
  <c r="J401" i="8"/>
  <c r="K401" i="8" s="1"/>
  <c r="J405" i="8"/>
  <c r="K405" i="8" s="1"/>
  <c r="L405" i="8" s="1"/>
  <c r="M405" i="8" s="1"/>
  <c r="N405" i="8" s="1"/>
  <c r="O405" i="8" s="1"/>
  <c r="Q405" i="8" s="1"/>
  <c r="J409" i="8"/>
  <c r="K409" i="8" s="1"/>
  <c r="L409" i="8" s="1"/>
  <c r="M409" i="8" s="1"/>
  <c r="J413" i="8"/>
  <c r="K413" i="8" s="1"/>
  <c r="L413" i="8" s="1"/>
  <c r="M413" i="8" s="1"/>
  <c r="N413" i="8" s="1"/>
  <c r="O413" i="8" s="1"/>
  <c r="Q413" i="8" s="1"/>
  <c r="J417" i="8"/>
  <c r="K417" i="8" s="1"/>
  <c r="L417" i="8" s="1"/>
  <c r="M417" i="8" s="1"/>
  <c r="N417" i="8" s="1"/>
  <c r="O417" i="8" s="1"/>
  <c r="Q417" i="8" s="1"/>
  <c r="J421" i="8"/>
  <c r="K421" i="8" s="1"/>
  <c r="L421" i="8" s="1"/>
  <c r="M421" i="8" s="1"/>
  <c r="N421" i="8" s="1"/>
  <c r="O421" i="8" s="1"/>
  <c r="Q421" i="8" s="1"/>
  <c r="J425" i="8"/>
  <c r="K425" i="8" s="1"/>
  <c r="L425" i="8" s="1"/>
  <c r="M425" i="8" s="1"/>
  <c r="N425" i="8" s="1"/>
  <c r="O425" i="8" s="1"/>
  <c r="Q425" i="8" s="1"/>
  <c r="J429" i="8"/>
  <c r="K429" i="8" s="1"/>
  <c r="L429" i="8" s="1"/>
  <c r="M429" i="8" s="1"/>
  <c r="N429" i="8" s="1"/>
  <c r="O429" i="8" s="1"/>
  <c r="J433" i="8"/>
  <c r="K433" i="8" s="1"/>
  <c r="L433" i="8" s="1"/>
  <c r="M433" i="8" s="1"/>
  <c r="N433" i="8" s="1"/>
  <c r="O433" i="8" s="1"/>
  <c r="Q433" i="8" s="1"/>
  <c r="J437" i="8"/>
  <c r="K437" i="8" s="1"/>
  <c r="L437" i="8" s="1"/>
  <c r="M437" i="8" s="1"/>
  <c r="N437" i="8" s="1"/>
  <c r="O437" i="8" s="1"/>
  <c r="J441" i="8"/>
  <c r="K441" i="8" s="1"/>
  <c r="L441" i="8" s="1"/>
  <c r="M441" i="8" s="1"/>
  <c r="N441" i="8" s="1"/>
  <c r="O441" i="8" s="1"/>
  <c r="J445" i="8"/>
  <c r="K445" i="8" s="1"/>
  <c r="L445" i="8" s="1"/>
  <c r="M445" i="8" s="1"/>
  <c r="N445" i="8" s="1"/>
  <c r="O445" i="8" s="1"/>
  <c r="Q445" i="8" s="1"/>
  <c r="J449" i="8"/>
  <c r="K449" i="8" s="1"/>
  <c r="L449" i="8" s="1"/>
  <c r="M449" i="8" s="1"/>
  <c r="N449" i="8" s="1"/>
  <c r="O449" i="8" s="1"/>
  <c r="J453" i="8"/>
  <c r="K453" i="8" s="1"/>
  <c r="L453" i="8" s="1"/>
  <c r="M453" i="8" s="1"/>
  <c r="N453" i="8" s="1"/>
  <c r="O453" i="8" s="1"/>
  <c r="Q453" i="8" s="1"/>
  <c r="J457" i="8"/>
  <c r="K457" i="8" s="1"/>
  <c r="L457" i="8" s="1"/>
  <c r="M457" i="8" s="1"/>
  <c r="N457" i="8" s="1"/>
  <c r="O457" i="8" s="1"/>
  <c r="Q457" i="8" s="1"/>
  <c r="J461" i="8"/>
  <c r="K461" i="8" s="1"/>
  <c r="L461" i="8" s="1"/>
  <c r="M461" i="8" s="1"/>
  <c r="J465" i="8"/>
  <c r="K465" i="8" s="1"/>
  <c r="L465" i="8" s="1"/>
  <c r="M465" i="8" s="1"/>
  <c r="N465" i="8" s="1"/>
  <c r="O465" i="8" s="1"/>
  <c r="Q465" i="8" s="1"/>
  <c r="J469" i="8"/>
  <c r="K469" i="8" s="1"/>
  <c r="L469" i="8" s="1"/>
  <c r="M469" i="8" s="1"/>
  <c r="N469" i="8" s="1"/>
  <c r="O469" i="8" s="1"/>
  <c r="Q469" i="8" s="1"/>
  <c r="J473" i="8"/>
  <c r="K473" i="8" s="1"/>
  <c r="L473" i="8" s="1"/>
  <c r="M473" i="8" s="1"/>
  <c r="N473" i="8" s="1"/>
  <c r="O473" i="8" s="1"/>
  <c r="Q473" i="8" s="1"/>
  <c r="J477" i="8"/>
  <c r="K477" i="8" s="1"/>
  <c r="L477" i="8" s="1"/>
  <c r="M477" i="8" s="1"/>
  <c r="J481" i="8"/>
  <c r="K481" i="8" s="1"/>
  <c r="L481" i="8" s="1"/>
  <c r="M481" i="8" s="1"/>
  <c r="N481" i="8" s="1"/>
  <c r="O481" i="8" s="1"/>
  <c r="Q481" i="8" s="1"/>
  <c r="J485" i="8"/>
  <c r="K485" i="8" s="1"/>
  <c r="L485" i="8" s="1"/>
  <c r="M485" i="8" s="1"/>
  <c r="N485" i="8" s="1"/>
  <c r="O485" i="8" s="1"/>
  <c r="Q485" i="8" s="1"/>
  <c r="J489" i="8"/>
  <c r="K489" i="8" s="1"/>
  <c r="L489" i="8" s="1"/>
  <c r="M489" i="8" s="1"/>
  <c r="N489" i="8" s="1"/>
  <c r="O489" i="8" s="1"/>
  <c r="Q489" i="8" s="1"/>
  <c r="J493" i="8"/>
  <c r="K493" i="8" s="1"/>
  <c r="L493" i="8" s="1"/>
  <c r="M493" i="8" s="1"/>
  <c r="J497" i="8"/>
  <c r="K497" i="8" s="1"/>
  <c r="L497" i="8" s="1"/>
  <c r="M497" i="8" s="1"/>
  <c r="N497" i="8" s="1"/>
  <c r="O497" i="8" s="1"/>
  <c r="Q497" i="8" s="1"/>
  <c r="J501" i="8"/>
  <c r="K501" i="8" s="1"/>
  <c r="L501" i="8" s="1"/>
  <c r="M501" i="8" s="1"/>
  <c r="N501" i="8" s="1"/>
  <c r="O501" i="8" s="1"/>
  <c r="Q501" i="8" s="1"/>
  <c r="J505" i="8"/>
  <c r="K505" i="8" s="1"/>
  <c r="L505" i="8" s="1"/>
  <c r="M505" i="8" s="1"/>
  <c r="N505" i="8" s="1"/>
  <c r="O505" i="8" s="1"/>
  <c r="Q505" i="8" s="1"/>
  <c r="J509" i="8"/>
  <c r="K509" i="8" s="1"/>
  <c r="L509" i="8" s="1"/>
  <c r="M509" i="8" s="1"/>
  <c r="N509" i="8" s="1"/>
  <c r="O509" i="8" s="1"/>
  <c r="Q509" i="8" s="1"/>
  <c r="J513" i="8"/>
  <c r="K513" i="8" s="1"/>
  <c r="L513" i="8" s="1"/>
  <c r="M513" i="8" s="1"/>
  <c r="N513" i="8" s="1"/>
  <c r="O513" i="8" s="1"/>
  <c r="Q513" i="8" s="1"/>
  <c r="J517" i="8"/>
  <c r="K517" i="8" s="1"/>
  <c r="L517" i="8" s="1"/>
  <c r="M517" i="8" s="1"/>
  <c r="N517" i="8" s="1"/>
  <c r="O517" i="8" s="1"/>
  <c r="Q517" i="8" s="1"/>
  <c r="J521" i="8"/>
  <c r="K521" i="8" s="1"/>
  <c r="L521" i="8" s="1"/>
  <c r="M521" i="8" s="1"/>
  <c r="N521" i="8" s="1"/>
  <c r="O521" i="8" s="1"/>
  <c r="Q521" i="8" s="1"/>
  <c r="J525" i="8"/>
  <c r="K525" i="8" s="1"/>
  <c r="L525" i="8" s="1"/>
  <c r="M525" i="8" s="1"/>
  <c r="N525" i="8" s="1"/>
  <c r="O525" i="8" s="1"/>
  <c r="Q525" i="8" s="1"/>
  <c r="J529" i="8"/>
  <c r="K529" i="8" s="1"/>
  <c r="L529" i="8" s="1"/>
  <c r="M529" i="8" s="1"/>
  <c r="N529" i="8" s="1"/>
  <c r="O529" i="8" s="1"/>
  <c r="Q529" i="8" s="1"/>
  <c r="J533" i="8"/>
  <c r="K533" i="8" s="1"/>
  <c r="L533" i="8" s="1"/>
  <c r="M533" i="8" s="1"/>
  <c r="N533" i="8" s="1"/>
  <c r="O533" i="8" s="1"/>
  <c r="Q533" i="8" s="1"/>
  <c r="J537" i="8"/>
  <c r="K537" i="8" s="1"/>
  <c r="L537" i="8" s="1"/>
  <c r="M537" i="8" s="1"/>
  <c r="N537" i="8" s="1"/>
  <c r="O537" i="8" s="1"/>
  <c r="Q537" i="8" s="1"/>
  <c r="J12" i="8"/>
  <c r="K12" i="8" s="1"/>
  <c r="L12" i="8" s="1"/>
  <c r="M12" i="8" s="1"/>
  <c r="N12" i="8" s="1"/>
  <c r="O12" i="8" s="1"/>
  <c r="Q12" i="8" s="1"/>
  <c r="J16" i="8"/>
  <c r="K16" i="8" s="1"/>
  <c r="L16" i="8" s="1"/>
  <c r="M16" i="8" s="1"/>
  <c r="N16" i="8" s="1"/>
  <c r="O16" i="8" s="1"/>
  <c r="Q16" i="8" s="1"/>
  <c r="J21" i="8"/>
  <c r="K21" i="8" s="1"/>
  <c r="L21" i="8" s="1"/>
  <c r="M21" i="8" s="1"/>
  <c r="N21" i="8" s="1"/>
  <c r="O21" i="8" s="1"/>
  <c r="Q21" i="8" s="1"/>
  <c r="J25" i="8"/>
  <c r="K25" i="8" s="1"/>
  <c r="L25" i="8" s="1"/>
  <c r="M25" i="8" s="1"/>
  <c r="N25" i="8" s="1"/>
  <c r="O25" i="8" s="1"/>
  <c r="Q25" i="8" s="1"/>
  <c r="J29" i="8"/>
  <c r="K29" i="8" s="1"/>
  <c r="L29" i="8" s="1"/>
  <c r="M29" i="8" s="1"/>
  <c r="N29" i="8" s="1"/>
  <c r="O29" i="8" s="1"/>
  <c r="Q29" i="8" s="1"/>
  <c r="J33" i="8"/>
  <c r="K33" i="8" s="1"/>
  <c r="L33" i="8" s="1"/>
  <c r="M33" i="8" s="1"/>
  <c r="N33" i="8" s="1"/>
  <c r="O33" i="8" s="1"/>
  <c r="Q33" i="8" s="1"/>
  <c r="J37" i="8"/>
  <c r="K37" i="8" s="1"/>
  <c r="L37" i="8" s="1"/>
  <c r="M37" i="8" s="1"/>
  <c r="N37" i="8" s="1"/>
  <c r="O37" i="8" s="1"/>
  <c r="Q37" i="8" s="1"/>
  <c r="J41" i="8"/>
  <c r="K41" i="8" s="1"/>
  <c r="L41" i="8" s="1"/>
  <c r="M41" i="8" s="1"/>
  <c r="N41" i="8" s="1"/>
  <c r="O41" i="8" s="1"/>
  <c r="Q41" i="8" s="1"/>
  <c r="J45" i="8"/>
  <c r="K45" i="8" s="1"/>
  <c r="L45" i="8" s="1"/>
  <c r="M45" i="8" s="1"/>
  <c r="N45" i="8" s="1"/>
  <c r="O45" i="8" s="1"/>
  <c r="Q45" i="8" s="1"/>
  <c r="J49" i="8"/>
  <c r="K49" i="8" s="1"/>
  <c r="L49" i="8" s="1"/>
  <c r="M49" i="8" s="1"/>
  <c r="N49" i="8" s="1"/>
  <c r="O49" i="8" s="1"/>
  <c r="Q49" i="8" s="1"/>
  <c r="J53" i="8"/>
  <c r="K53" i="8" s="1"/>
  <c r="L53" i="8" s="1"/>
  <c r="M53" i="8" s="1"/>
  <c r="N53" i="8" s="1"/>
  <c r="O53" i="8" s="1"/>
  <c r="Q53" i="8" s="1"/>
  <c r="J57" i="8"/>
  <c r="K57" i="8" s="1"/>
  <c r="L57" i="8" s="1"/>
  <c r="M57" i="8" s="1"/>
  <c r="N57" i="8" s="1"/>
  <c r="O57" i="8" s="1"/>
  <c r="Q57" i="8" s="1"/>
  <c r="J61" i="8"/>
  <c r="K61" i="8" s="1"/>
  <c r="L61" i="8" s="1"/>
  <c r="M61" i="8" s="1"/>
  <c r="N61" i="8" s="1"/>
  <c r="O61" i="8" s="1"/>
  <c r="Q61" i="8" s="1"/>
  <c r="J65" i="8"/>
  <c r="K65" i="8" s="1"/>
  <c r="L65" i="8" s="1"/>
  <c r="M65" i="8" s="1"/>
  <c r="N65" i="8" s="1"/>
  <c r="O65" i="8" s="1"/>
  <c r="Q65" i="8" s="1"/>
  <c r="J69" i="8"/>
  <c r="K69" i="8" s="1"/>
  <c r="L69" i="8" s="1"/>
  <c r="M69" i="8" s="1"/>
  <c r="N69" i="8" s="1"/>
  <c r="O69" i="8" s="1"/>
  <c r="Q69" i="8" s="1"/>
  <c r="J73" i="8"/>
  <c r="K73" i="8" s="1"/>
  <c r="L73" i="8" s="1"/>
  <c r="M73" i="8" s="1"/>
  <c r="N73" i="8" s="1"/>
  <c r="O73" i="8" s="1"/>
  <c r="Q73" i="8" s="1"/>
  <c r="J77" i="8"/>
  <c r="K77" i="8" s="1"/>
  <c r="L77" i="8" s="1"/>
  <c r="M77" i="8" s="1"/>
  <c r="N77" i="8" s="1"/>
  <c r="O77" i="8" s="1"/>
  <c r="Q77" i="8" s="1"/>
  <c r="J81" i="8"/>
  <c r="K81" i="8" s="1"/>
  <c r="L81" i="8" s="1"/>
  <c r="M81" i="8" s="1"/>
  <c r="N81" i="8" s="1"/>
  <c r="O81" i="8" s="1"/>
  <c r="Q81" i="8" s="1"/>
  <c r="J85" i="8"/>
  <c r="K85" i="8" s="1"/>
  <c r="L85" i="8" s="1"/>
  <c r="M85" i="8" s="1"/>
  <c r="N85" i="8" s="1"/>
  <c r="O85" i="8" s="1"/>
  <c r="Q85" i="8" s="1"/>
  <c r="J89" i="8"/>
  <c r="K89" i="8" s="1"/>
  <c r="L89" i="8" s="1"/>
  <c r="M89" i="8" s="1"/>
  <c r="N89" i="8" s="1"/>
  <c r="O89" i="8" s="1"/>
  <c r="Q89" i="8" s="1"/>
  <c r="J94" i="8"/>
  <c r="K94" i="8" s="1"/>
  <c r="L94" i="8" s="1"/>
  <c r="M94" i="8" s="1"/>
  <c r="N94" i="8" s="1"/>
  <c r="O94" i="8" s="1"/>
  <c r="Q94" i="8" s="1"/>
  <c r="J99" i="8"/>
  <c r="K99" i="8" s="1"/>
  <c r="L99" i="8" s="1"/>
  <c r="M99" i="8" s="1"/>
  <c r="N99" i="8" s="1"/>
  <c r="O99" i="8" s="1"/>
  <c r="Q99" i="8" s="1"/>
  <c r="J103" i="8"/>
  <c r="K103" i="8" s="1"/>
  <c r="L103" i="8" s="1"/>
  <c r="M103" i="8" s="1"/>
  <c r="N103" i="8" s="1"/>
  <c r="O103" i="8" s="1"/>
  <c r="Q103" i="8" s="1"/>
  <c r="J107" i="8"/>
  <c r="K107" i="8" s="1"/>
  <c r="L107" i="8" s="1"/>
  <c r="M107" i="8" s="1"/>
  <c r="N107" i="8" s="1"/>
  <c r="O107" i="8" s="1"/>
  <c r="Q107" i="8" s="1"/>
  <c r="J111" i="8"/>
  <c r="K111" i="8" s="1"/>
  <c r="L111" i="8" s="1"/>
  <c r="M111" i="8" s="1"/>
  <c r="N111" i="8" s="1"/>
  <c r="O111" i="8" s="1"/>
  <c r="Q111" i="8" s="1"/>
  <c r="J115" i="8"/>
  <c r="K115" i="8" s="1"/>
  <c r="L115" i="8" s="1"/>
  <c r="M115" i="8" s="1"/>
  <c r="N115" i="8" s="1"/>
  <c r="O115" i="8" s="1"/>
  <c r="Q115" i="8" s="1"/>
  <c r="J9" i="8"/>
  <c r="K9" i="8" s="1"/>
  <c r="L9" i="8" s="1"/>
  <c r="M9" i="8" s="1"/>
  <c r="N9" i="8" s="1"/>
  <c r="O9" i="8" s="1"/>
  <c r="Q9" i="8" s="1"/>
  <c r="J13" i="8"/>
  <c r="K13" i="8" s="1"/>
  <c r="L13" i="8" s="1"/>
  <c r="M13" i="8" s="1"/>
  <c r="N13" i="8" s="1"/>
  <c r="O13" i="8" s="1"/>
  <c r="Q13" i="8" s="1"/>
  <c r="J17" i="8"/>
  <c r="K17" i="8" s="1"/>
  <c r="L17" i="8" s="1"/>
  <c r="M17" i="8" s="1"/>
  <c r="N17" i="8" s="1"/>
  <c r="O17" i="8" s="1"/>
  <c r="Q17" i="8" s="1"/>
  <c r="J20" i="8"/>
  <c r="K20" i="8" s="1"/>
  <c r="L20" i="8" s="1"/>
  <c r="M20" i="8" s="1"/>
  <c r="N20" i="8" s="1"/>
  <c r="O20" i="8" s="1"/>
  <c r="Q20" i="8" s="1"/>
  <c r="J24" i="8"/>
  <c r="K24" i="8" s="1"/>
  <c r="L24" i="8" s="1"/>
  <c r="M24" i="8" s="1"/>
  <c r="N24" i="8" s="1"/>
  <c r="O24" i="8" s="1"/>
  <c r="Q24" i="8" s="1"/>
  <c r="J28" i="8"/>
  <c r="K28" i="8" s="1"/>
  <c r="L28" i="8" s="1"/>
  <c r="M28" i="8" s="1"/>
  <c r="N28" i="8" s="1"/>
  <c r="O28" i="8" s="1"/>
  <c r="Q28" i="8" s="1"/>
  <c r="J32" i="8"/>
  <c r="K32" i="8" s="1"/>
  <c r="L32" i="8" s="1"/>
  <c r="M32" i="8" s="1"/>
  <c r="N32" i="8" s="1"/>
  <c r="O32" i="8" s="1"/>
  <c r="Q32" i="8" s="1"/>
  <c r="J36" i="8"/>
  <c r="K36" i="8" s="1"/>
  <c r="L36" i="8" s="1"/>
  <c r="M36" i="8" s="1"/>
  <c r="N36" i="8" s="1"/>
  <c r="O36" i="8" s="1"/>
  <c r="Q36" i="8" s="1"/>
  <c r="J40" i="8"/>
  <c r="K40" i="8" s="1"/>
  <c r="L40" i="8" s="1"/>
  <c r="M40" i="8" s="1"/>
  <c r="N40" i="8" s="1"/>
  <c r="O40" i="8" s="1"/>
  <c r="Q40" i="8" s="1"/>
  <c r="J44" i="8"/>
  <c r="K44" i="8" s="1"/>
  <c r="L44" i="8" s="1"/>
  <c r="M44" i="8" s="1"/>
  <c r="N44" i="8" s="1"/>
  <c r="O44" i="8" s="1"/>
  <c r="Q44" i="8" s="1"/>
  <c r="J48" i="8"/>
  <c r="K48" i="8" s="1"/>
  <c r="L48" i="8" s="1"/>
  <c r="M48" i="8" s="1"/>
  <c r="N48" i="8" s="1"/>
  <c r="O48" i="8" s="1"/>
  <c r="Q48" i="8" s="1"/>
  <c r="J52" i="8"/>
  <c r="K52" i="8" s="1"/>
  <c r="L52" i="8" s="1"/>
  <c r="M52" i="8" s="1"/>
  <c r="N52" i="8" s="1"/>
  <c r="O52" i="8" s="1"/>
  <c r="Q52" i="8" s="1"/>
  <c r="J56" i="8"/>
  <c r="K56" i="8" s="1"/>
  <c r="L56" i="8" s="1"/>
  <c r="M56" i="8" s="1"/>
  <c r="N56" i="8" s="1"/>
  <c r="O56" i="8" s="1"/>
  <c r="Q56" i="8" s="1"/>
  <c r="J60" i="8"/>
  <c r="K60" i="8" s="1"/>
  <c r="L60" i="8" s="1"/>
  <c r="M60" i="8" s="1"/>
  <c r="N60" i="8" s="1"/>
  <c r="O60" i="8" s="1"/>
  <c r="Q60" i="8" s="1"/>
  <c r="J64" i="8"/>
  <c r="K64" i="8" s="1"/>
  <c r="L64" i="8" s="1"/>
  <c r="M64" i="8" s="1"/>
  <c r="N64" i="8" s="1"/>
  <c r="O64" i="8" s="1"/>
  <c r="Q64" i="8" s="1"/>
  <c r="J68" i="8"/>
  <c r="K68" i="8" s="1"/>
  <c r="L68" i="8" s="1"/>
  <c r="M68" i="8" s="1"/>
  <c r="N68" i="8" s="1"/>
  <c r="O68" i="8" s="1"/>
  <c r="Q68" i="8" s="1"/>
  <c r="J72" i="8"/>
  <c r="K72" i="8" s="1"/>
  <c r="L72" i="8" s="1"/>
  <c r="M72" i="8" s="1"/>
  <c r="N72" i="8" s="1"/>
  <c r="O72" i="8" s="1"/>
  <c r="Q72" i="8" s="1"/>
  <c r="J76" i="8"/>
  <c r="K76" i="8" s="1"/>
  <c r="L76" i="8" s="1"/>
  <c r="M76" i="8" s="1"/>
  <c r="N76" i="8" s="1"/>
  <c r="O76" i="8" s="1"/>
  <c r="Q76" i="8" s="1"/>
  <c r="J80" i="8"/>
  <c r="K80" i="8" s="1"/>
  <c r="L80" i="8" s="1"/>
  <c r="M80" i="8" s="1"/>
  <c r="N80" i="8" s="1"/>
  <c r="O80" i="8" s="1"/>
  <c r="Q80" i="8" s="1"/>
  <c r="J150" i="8"/>
  <c r="K150" i="8" s="1"/>
  <c r="L150" i="8" s="1"/>
  <c r="M150" i="8" s="1"/>
  <c r="N150" i="8" s="1"/>
  <c r="O150" i="8" s="1"/>
  <c r="Q150" i="8" s="1"/>
  <c r="J141" i="8"/>
  <c r="K141" i="8" s="1"/>
  <c r="L141" i="8" s="1"/>
  <c r="M141" i="8" s="1"/>
  <c r="N141" i="8" s="1"/>
  <c r="O141" i="8" s="1"/>
  <c r="Q141" i="8" s="1"/>
  <c r="J172" i="8"/>
  <c r="K172" i="8" s="1"/>
  <c r="L172" i="8" s="1"/>
  <c r="M172" i="8" s="1"/>
  <c r="N172" i="8" s="1"/>
  <c r="O172" i="8" s="1"/>
  <c r="Q172" i="8" s="1"/>
  <c r="J183" i="8"/>
  <c r="K183" i="8" s="1"/>
  <c r="L183" i="8" s="1"/>
  <c r="M183" i="8" s="1"/>
  <c r="N183" i="8" s="1"/>
  <c r="O183" i="8" s="1"/>
  <c r="Q183" i="8" s="1"/>
  <c r="J217" i="8"/>
  <c r="K217" i="8" s="1"/>
  <c r="L217" i="8" s="1"/>
  <c r="M217" i="8" s="1"/>
  <c r="N217" i="8" s="1"/>
  <c r="O217" i="8" s="1"/>
  <c r="Q217" i="8" s="1"/>
  <c r="J250" i="8"/>
  <c r="K250" i="8" s="1"/>
  <c r="L250" i="8" s="1"/>
  <c r="M250" i="8" s="1"/>
  <c r="N250" i="8" s="1"/>
  <c r="O250" i="8" s="1"/>
  <c r="Q250" i="8" s="1"/>
  <c r="J197" i="8"/>
  <c r="K197" i="8" s="1"/>
  <c r="L197" i="8" s="1"/>
  <c r="M197" i="8" s="1"/>
  <c r="N197" i="8" s="1"/>
  <c r="O197" i="8" s="1"/>
  <c r="Q197" i="8" s="1"/>
  <c r="J227" i="8"/>
  <c r="K227" i="8" s="1"/>
  <c r="L227" i="8" s="1"/>
  <c r="M227" i="8" s="1"/>
  <c r="N227" i="8" s="1"/>
  <c r="O227" i="8" s="1"/>
  <c r="Q227" i="8" s="1"/>
  <c r="J273" i="8"/>
  <c r="K273" i="8" s="1"/>
  <c r="L273" i="8" s="1"/>
  <c r="M273" i="8" s="1"/>
  <c r="N273" i="8" s="1"/>
  <c r="O273" i="8" s="1"/>
  <c r="Q273" i="8" s="1"/>
  <c r="J306" i="8"/>
  <c r="K306" i="8" s="1"/>
  <c r="L306" i="8" s="1"/>
  <c r="M306" i="8" s="1"/>
  <c r="N306" i="8" s="1"/>
  <c r="O306" i="8" s="1"/>
  <c r="Q306" i="8" s="1"/>
  <c r="J330" i="8"/>
  <c r="K330" i="8" s="1"/>
  <c r="L330" i="8" s="1"/>
  <c r="M330" i="8" s="1"/>
  <c r="N330" i="8" s="1"/>
  <c r="O330" i="8" s="1"/>
  <c r="Q330" i="8" s="1"/>
  <c r="J346" i="8"/>
  <c r="K346" i="8" s="1"/>
  <c r="L346" i="8" s="1"/>
  <c r="M346" i="8" s="1"/>
  <c r="N346" i="8" s="1"/>
  <c r="O346" i="8" s="1"/>
  <c r="Q346" i="8" s="1"/>
  <c r="J362" i="8"/>
  <c r="K362" i="8" s="1"/>
  <c r="L362" i="8" s="1"/>
  <c r="M362" i="8" s="1"/>
  <c r="N362" i="8" s="1"/>
  <c r="O362" i="8" s="1"/>
  <c r="Q362" i="8" s="1"/>
  <c r="J378" i="8"/>
  <c r="K378" i="8" s="1"/>
  <c r="L378" i="8" s="1"/>
  <c r="M378" i="8" s="1"/>
  <c r="N378" i="8" s="1"/>
  <c r="O378" i="8" s="1"/>
  <c r="Q378" i="8" s="1"/>
  <c r="J254" i="8"/>
  <c r="K254" i="8" s="1"/>
  <c r="L254" i="8" s="1"/>
  <c r="M254" i="8" s="1"/>
  <c r="N254" i="8" s="1"/>
  <c r="O254" i="8" s="1"/>
  <c r="Q254" i="8" s="1"/>
  <c r="J396" i="8"/>
  <c r="K396" i="8" s="1"/>
  <c r="L396" i="8" s="1"/>
  <c r="M396" i="8" s="1"/>
  <c r="N396" i="8" s="1"/>
  <c r="O396" i="8" s="1"/>
  <c r="Q396" i="8" s="1"/>
  <c r="J412" i="8"/>
  <c r="K412" i="8" s="1"/>
  <c r="L412" i="8" s="1"/>
  <c r="M412" i="8" s="1"/>
  <c r="N412" i="8" s="1"/>
  <c r="O412" i="8" s="1"/>
  <c r="Q412" i="8" s="1"/>
  <c r="J428" i="8"/>
  <c r="K428" i="8" s="1"/>
  <c r="L428" i="8" s="1"/>
  <c r="M428" i="8" s="1"/>
  <c r="N428" i="8" s="1"/>
  <c r="O428" i="8" s="1"/>
  <c r="Q428" i="8" s="1"/>
  <c r="J444" i="8"/>
  <c r="K444" i="8" s="1"/>
  <c r="L444" i="8" s="1"/>
  <c r="M444" i="8" s="1"/>
  <c r="N444" i="8" s="1"/>
  <c r="O444" i="8" s="1"/>
  <c r="J460" i="8"/>
  <c r="K460" i="8" s="1"/>
  <c r="L460" i="8" s="1"/>
  <c r="M460" i="8" s="1"/>
  <c r="N460" i="8" s="1"/>
  <c r="O460" i="8" s="1"/>
  <c r="Q460" i="8" s="1"/>
  <c r="J476" i="8"/>
  <c r="K476" i="8" s="1"/>
  <c r="L476" i="8" s="1"/>
  <c r="M476" i="8" s="1"/>
  <c r="N476" i="8" s="1"/>
  <c r="O476" i="8" s="1"/>
  <c r="Q476" i="8" s="1"/>
  <c r="J484" i="8"/>
  <c r="K484" i="8" s="1"/>
  <c r="L484" i="8" s="1"/>
  <c r="M484" i="8" s="1"/>
  <c r="N484" i="8" s="1"/>
  <c r="O484" i="8" s="1"/>
  <c r="Q484" i="8" s="1"/>
  <c r="J492" i="8"/>
  <c r="K492" i="8" s="1"/>
  <c r="L492" i="8" s="1"/>
  <c r="M492" i="8" s="1"/>
  <c r="N492" i="8" s="1"/>
  <c r="O492" i="8" s="1"/>
  <c r="Q492" i="8" s="1"/>
  <c r="J276" i="8"/>
  <c r="K276" i="8" s="1"/>
  <c r="L276" i="8" s="1"/>
  <c r="M276" i="8" s="1"/>
  <c r="N276" i="8" s="1"/>
  <c r="O276" i="8" s="1"/>
  <c r="Q276" i="8" s="1"/>
  <c r="J283" i="8"/>
  <c r="K283" i="8" s="1"/>
  <c r="L283" i="8" s="1"/>
  <c r="M283" i="8" s="1"/>
  <c r="N283" i="8" s="1"/>
  <c r="O283" i="8" s="1"/>
  <c r="Q283" i="8" s="1"/>
  <c r="J291" i="8"/>
  <c r="K291" i="8" s="1"/>
  <c r="L291" i="8" s="1"/>
  <c r="M291" i="8" s="1"/>
  <c r="N291" i="8" s="1"/>
  <c r="O291" i="8" s="1"/>
  <c r="Q291" i="8" s="1"/>
  <c r="J299" i="8"/>
  <c r="K299" i="8" s="1"/>
  <c r="L299" i="8" s="1"/>
  <c r="M299" i="8" s="1"/>
  <c r="N299" i="8" s="1"/>
  <c r="O299" i="8" s="1"/>
  <c r="Q299" i="8" s="1"/>
  <c r="J307" i="8"/>
  <c r="K307" i="8" s="1"/>
  <c r="L307" i="8" s="1"/>
  <c r="M307" i="8" s="1"/>
  <c r="N307" i="8" s="1"/>
  <c r="O307" i="8" s="1"/>
  <c r="Q307" i="8" s="1"/>
  <c r="J315" i="8"/>
  <c r="K315" i="8" s="1"/>
  <c r="L315" i="8" s="1"/>
  <c r="M315" i="8" s="1"/>
  <c r="N315" i="8" s="1"/>
  <c r="O315" i="8" s="1"/>
  <c r="Q315" i="8" s="1"/>
  <c r="J323" i="8"/>
  <c r="K323" i="8" s="1"/>
  <c r="L323" i="8" s="1"/>
  <c r="M323" i="8" s="1"/>
  <c r="N323" i="8" s="1"/>
  <c r="O323" i="8" s="1"/>
  <c r="Q323" i="8" s="1"/>
  <c r="J331" i="8"/>
  <c r="K331" i="8" s="1"/>
  <c r="L331" i="8" s="1"/>
  <c r="M331" i="8" s="1"/>
  <c r="N331" i="8" s="1"/>
  <c r="O331" i="8" s="1"/>
  <c r="Q331" i="8" s="1"/>
  <c r="J339" i="8"/>
  <c r="K339" i="8" s="1"/>
  <c r="L339" i="8" s="1"/>
  <c r="M339" i="8" s="1"/>
  <c r="N339" i="8" s="1"/>
  <c r="O339" i="8" s="1"/>
  <c r="Q339" i="8" s="1"/>
  <c r="J347" i="8"/>
  <c r="K347" i="8" s="1"/>
  <c r="L347" i="8" s="1"/>
  <c r="M347" i="8" s="1"/>
  <c r="N347" i="8" s="1"/>
  <c r="O347" i="8" s="1"/>
  <c r="Q347" i="8" s="1"/>
  <c r="J355" i="8"/>
  <c r="K355" i="8" s="1"/>
  <c r="L355" i="8" s="1"/>
  <c r="M355" i="8" s="1"/>
  <c r="N355" i="8" s="1"/>
  <c r="O355" i="8" s="1"/>
  <c r="Q355" i="8" s="1"/>
  <c r="J363" i="8"/>
  <c r="K363" i="8" s="1"/>
  <c r="L363" i="8" s="1"/>
  <c r="M363" i="8" s="1"/>
  <c r="J371" i="8"/>
  <c r="K371" i="8" s="1"/>
  <c r="L371" i="8" s="1"/>
  <c r="M371" i="8" s="1"/>
  <c r="N371" i="8" s="1"/>
  <c r="O371" i="8" s="1"/>
  <c r="Q371" i="8" s="1"/>
  <c r="J379" i="8"/>
  <c r="K379" i="8" s="1"/>
  <c r="L379" i="8" s="1"/>
  <c r="M379" i="8" s="1"/>
  <c r="N379" i="8" s="1"/>
  <c r="O379" i="8" s="1"/>
  <c r="Q379" i="8" s="1"/>
  <c r="J387" i="8"/>
  <c r="K387" i="8" s="1"/>
  <c r="L387" i="8" s="1"/>
  <c r="M387" i="8" s="1"/>
  <c r="N387" i="8" s="1"/>
  <c r="O387" i="8" s="1"/>
  <c r="Q387" i="8" s="1"/>
  <c r="J496" i="8"/>
  <c r="K496" i="8" s="1"/>
  <c r="L496" i="8" s="1"/>
  <c r="M496" i="8" s="1"/>
  <c r="N496" i="8" s="1"/>
  <c r="O496" i="8" s="1"/>
  <c r="Q496" i="8" s="1"/>
  <c r="J504" i="8"/>
  <c r="K504" i="8" s="1"/>
  <c r="L504" i="8" s="1"/>
  <c r="M504" i="8" s="1"/>
  <c r="N504" i="8" s="1"/>
  <c r="O504" i="8" s="1"/>
  <c r="Q504" i="8" s="1"/>
  <c r="J512" i="8"/>
  <c r="K512" i="8" s="1"/>
  <c r="L512" i="8" s="1"/>
  <c r="M512" i="8" s="1"/>
  <c r="N512" i="8" s="1"/>
  <c r="O512" i="8" s="1"/>
  <c r="Q512" i="8" s="1"/>
  <c r="J520" i="8"/>
  <c r="K520" i="8" s="1"/>
  <c r="L520" i="8" s="1"/>
  <c r="M520" i="8" s="1"/>
  <c r="N520" i="8" s="1"/>
  <c r="O520" i="8" s="1"/>
  <c r="Q520" i="8" s="1"/>
  <c r="J528" i="8"/>
  <c r="K528" i="8" s="1"/>
  <c r="L528" i="8" s="1"/>
  <c r="M528" i="8" s="1"/>
  <c r="N528" i="8" s="1"/>
  <c r="O528" i="8" s="1"/>
  <c r="Q528" i="8" s="1"/>
  <c r="J536" i="8"/>
  <c r="K536" i="8" s="1"/>
  <c r="L536" i="8" s="1"/>
  <c r="M536" i="8" s="1"/>
  <c r="N536" i="8" s="1"/>
  <c r="O536" i="8" s="1"/>
  <c r="Q536" i="8" s="1"/>
  <c r="J399" i="8"/>
  <c r="K399" i="8" s="1"/>
  <c r="L399" i="8" s="1"/>
  <c r="M399" i="8" s="1"/>
  <c r="N399" i="8" s="1"/>
  <c r="O399" i="8" s="1"/>
  <c r="Q399" i="8" s="1"/>
  <c r="J407" i="8"/>
  <c r="K407" i="8" s="1"/>
  <c r="L407" i="8" s="1"/>
  <c r="M407" i="8" s="1"/>
  <c r="N407" i="8" s="1"/>
  <c r="O407" i="8" s="1"/>
  <c r="Q407" i="8" s="1"/>
  <c r="J415" i="8"/>
  <c r="K415" i="8" s="1"/>
  <c r="L415" i="8" s="1"/>
  <c r="M415" i="8" s="1"/>
  <c r="N415" i="8" s="1"/>
  <c r="O415" i="8" s="1"/>
  <c r="Q415" i="8" s="1"/>
  <c r="J423" i="8"/>
  <c r="K423" i="8" s="1"/>
  <c r="L423" i="8" s="1"/>
  <c r="M423" i="8" s="1"/>
  <c r="N423" i="8" s="1"/>
  <c r="O423" i="8" s="1"/>
  <c r="J431" i="8"/>
  <c r="K431" i="8" s="1"/>
  <c r="L431" i="8" s="1"/>
  <c r="M431" i="8" s="1"/>
  <c r="N431" i="8" s="1"/>
  <c r="O431" i="8" s="1"/>
  <c r="J439" i="8"/>
  <c r="K439" i="8" s="1"/>
  <c r="L439" i="8" s="1"/>
  <c r="M439" i="8" s="1"/>
  <c r="N439" i="8" s="1"/>
  <c r="O439" i="8" s="1"/>
  <c r="Q439" i="8" s="1"/>
  <c r="J447" i="8"/>
  <c r="K447" i="8" s="1"/>
  <c r="L447" i="8" s="1"/>
  <c r="M447" i="8" s="1"/>
  <c r="N447" i="8" s="1"/>
  <c r="O447" i="8" s="1"/>
  <c r="Q447" i="8" s="1"/>
  <c r="J455" i="8"/>
  <c r="K455" i="8" s="1"/>
  <c r="L455" i="8" s="1"/>
  <c r="M455" i="8" s="1"/>
  <c r="N455" i="8" s="1"/>
  <c r="O455" i="8" s="1"/>
  <c r="J463" i="8"/>
  <c r="K463" i="8" s="1"/>
  <c r="L463" i="8" s="1"/>
  <c r="M463" i="8" s="1"/>
  <c r="N463" i="8" s="1"/>
  <c r="O463" i="8" s="1"/>
  <c r="Q463" i="8" s="1"/>
  <c r="J471" i="8"/>
  <c r="K471" i="8" s="1"/>
  <c r="L471" i="8" s="1"/>
  <c r="M471" i="8" s="1"/>
  <c r="N471" i="8" s="1"/>
  <c r="O471" i="8" s="1"/>
  <c r="Q471" i="8" s="1"/>
  <c r="J479" i="8"/>
  <c r="K479" i="8" s="1"/>
  <c r="L479" i="8" s="1"/>
  <c r="M479" i="8" s="1"/>
  <c r="N479" i="8" s="1"/>
  <c r="O479" i="8" s="1"/>
  <c r="Q479" i="8" s="1"/>
  <c r="J487" i="8"/>
  <c r="K487" i="8" s="1"/>
  <c r="L487" i="8" s="1"/>
  <c r="M487" i="8" s="1"/>
  <c r="N487" i="8" s="1"/>
  <c r="O487" i="8" s="1"/>
  <c r="Q487" i="8" s="1"/>
  <c r="J495" i="8"/>
  <c r="K495" i="8" s="1"/>
  <c r="L495" i="8" s="1"/>
  <c r="M495" i="8" s="1"/>
  <c r="N495" i="8" s="1"/>
  <c r="O495" i="8" s="1"/>
  <c r="Q495" i="8" s="1"/>
  <c r="J503" i="8"/>
  <c r="K503" i="8" s="1"/>
  <c r="L503" i="8" s="1"/>
  <c r="M503" i="8" s="1"/>
  <c r="N503" i="8" s="1"/>
  <c r="O503" i="8" s="1"/>
  <c r="Q503" i="8" s="1"/>
  <c r="J511" i="8"/>
  <c r="K511" i="8" s="1"/>
  <c r="L511" i="8" s="1"/>
  <c r="M511" i="8" s="1"/>
  <c r="N511" i="8" s="1"/>
  <c r="O511" i="8" s="1"/>
  <c r="Q511" i="8" s="1"/>
  <c r="J519" i="8"/>
  <c r="K519" i="8" s="1"/>
  <c r="L519" i="8" s="1"/>
  <c r="M519" i="8" s="1"/>
  <c r="N519" i="8" s="1"/>
  <c r="O519" i="8" s="1"/>
  <c r="Q519" i="8" s="1"/>
  <c r="J527" i="8"/>
  <c r="K527" i="8" s="1"/>
  <c r="L527" i="8" s="1"/>
  <c r="M527" i="8" s="1"/>
  <c r="N527" i="8" s="1"/>
  <c r="O527" i="8" s="1"/>
  <c r="Q527" i="8" s="1"/>
  <c r="J535" i="8"/>
  <c r="K535" i="8" s="1"/>
  <c r="L535" i="8" s="1"/>
  <c r="M535" i="8" s="1"/>
  <c r="N535" i="8" s="1"/>
  <c r="O535" i="8" s="1"/>
  <c r="Q535" i="8" s="1"/>
  <c r="J14" i="8"/>
  <c r="K14" i="8" s="1"/>
  <c r="L14" i="8" s="1"/>
  <c r="M14" i="8" s="1"/>
  <c r="N14" i="8" s="1"/>
  <c r="O14" i="8" s="1"/>
  <c r="Q14" i="8" s="1"/>
  <c r="J23" i="8"/>
  <c r="K23" i="8" s="1"/>
  <c r="L23" i="8" s="1"/>
  <c r="M23" i="8" s="1"/>
  <c r="N23" i="8" s="1"/>
  <c r="O23" i="8" s="1"/>
  <c r="Q23" i="8" s="1"/>
  <c r="J31" i="8"/>
  <c r="K31" i="8" s="1"/>
  <c r="L31" i="8" s="1"/>
  <c r="M31" i="8" s="1"/>
  <c r="N31" i="8" s="1"/>
  <c r="O31" i="8" s="1"/>
  <c r="Q31" i="8" s="1"/>
  <c r="J39" i="8"/>
  <c r="K39" i="8" s="1"/>
  <c r="L39" i="8" s="1"/>
  <c r="M39" i="8" s="1"/>
  <c r="N39" i="8" s="1"/>
  <c r="O39" i="8" s="1"/>
  <c r="Q39" i="8" s="1"/>
  <c r="J47" i="8"/>
  <c r="K47" i="8" s="1"/>
  <c r="L47" i="8" s="1"/>
  <c r="M47" i="8" s="1"/>
  <c r="N47" i="8" s="1"/>
  <c r="O47" i="8" s="1"/>
  <c r="Q47" i="8" s="1"/>
  <c r="J55" i="8"/>
  <c r="K55" i="8" s="1"/>
  <c r="L55" i="8" s="1"/>
  <c r="M55" i="8" s="1"/>
  <c r="N55" i="8" s="1"/>
  <c r="O55" i="8" s="1"/>
  <c r="Q55" i="8" s="1"/>
  <c r="J63" i="8"/>
  <c r="K63" i="8" s="1"/>
  <c r="L63" i="8" s="1"/>
  <c r="M63" i="8" s="1"/>
  <c r="N63" i="8" s="1"/>
  <c r="O63" i="8" s="1"/>
  <c r="Q63" i="8" s="1"/>
  <c r="J71" i="8"/>
  <c r="K71" i="8" s="1"/>
  <c r="L71" i="8" s="1"/>
  <c r="M71" i="8" s="1"/>
  <c r="N71" i="8" s="1"/>
  <c r="O71" i="8" s="1"/>
  <c r="Q71" i="8" s="1"/>
  <c r="J79" i="8"/>
  <c r="K79" i="8" s="1"/>
  <c r="L79" i="8" s="1"/>
  <c r="M79" i="8" s="1"/>
  <c r="N79" i="8" s="1"/>
  <c r="O79" i="8" s="1"/>
  <c r="Q79" i="8" s="1"/>
  <c r="J87" i="8"/>
  <c r="K87" i="8" s="1"/>
  <c r="L87" i="8" s="1"/>
  <c r="M87" i="8" s="1"/>
  <c r="N87" i="8" s="1"/>
  <c r="O87" i="8" s="1"/>
  <c r="Q87" i="8" s="1"/>
  <c r="J96" i="8"/>
  <c r="K96" i="8" s="1"/>
  <c r="L96" i="8" s="1"/>
  <c r="M96" i="8" s="1"/>
  <c r="N96" i="8" s="1"/>
  <c r="O96" i="8" s="1"/>
  <c r="Q96" i="8" s="1"/>
  <c r="J105" i="8"/>
  <c r="K105" i="8" s="1"/>
  <c r="L105" i="8" s="1"/>
  <c r="M105" i="8" s="1"/>
  <c r="N105" i="8" s="1"/>
  <c r="O105" i="8" s="1"/>
  <c r="Q105" i="8" s="1"/>
  <c r="J113" i="8"/>
  <c r="K113" i="8" s="1"/>
  <c r="L113" i="8" s="1"/>
  <c r="M113" i="8" s="1"/>
  <c r="N113" i="8" s="1"/>
  <c r="O113" i="8" s="1"/>
  <c r="Q113" i="8" s="1"/>
  <c r="J11" i="8"/>
  <c r="K11" i="8" s="1"/>
  <c r="L11" i="8" s="1"/>
  <c r="M11" i="8" s="1"/>
  <c r="N11" i="8" s="1"/>
  <c r="O11" i="8" s="1"/>
  <c r="Q11" i="8" s="1"/>
  <c r="J18" i="8"/>
  <c r="K18" i="8" s="1"/>
  <c r="L18" i="8" s="1"/>
  <c r="M18" i="8" s="1"/>
  <c r="N18" i="8" s="1"/>
  <c r="O18" i="8" s="1"/>
  <c r="Q18" i="8" s="1"/>
  <c r="J26" i="8"/>
  <c r="K26" i="8" s="1"/>
  <c r="L26" i="8" s="1"/>
  <c r="M26" i="8" s="1"/>
  <c r="N26" i="8" s="1"/>
  <c r="O26" i="8" s="1"/>
  <c r="Q26" i="8" s="1"/>
  <c r="J34" i="8"/>
  <c r="K34" i="8" s="1"/>
  <c r="L34" i="8" s="1"/>
  <c r="M34" i="8" s="1"/>
  <c r="N34" i="8" s="1"/>
  <c r="O34" i="8" s="1"/>
  <c r="Q34" i="8" s="1"/>
  <c r="J42" i="8"/>
  <c r="K42" i="8" s="1"/>
  <c r="L42" i="8" s="1"/>
  <c r="M42" i="8" s="1"/>
  <c r="N42" i="8" s="1"/>
  <c r="O42" i="8" s="1"/>
  <c r="Q42" i="8" s="1"/>
  <c r="J50" i="8"/>
  <c r="K50" i="8" s="1"/>
  <c r="L50" i="8" s="1"/>
  <c r="M50" i="8" s="1"/>
  <c r="N50" i="8" s="1"/>
  <c r="O50" i="8" s="1"/>
  <c r="Q50" i="8" s="1"/>
  <c r="J58" i="8"/>
  <c r="K58" i="8" s="1"/>
  <c r="L58" i="8" s="1"/>
  <c r="M58" i="8" s="1"/>
  <c r="N58" i="8" s="1"/>
  <c r="O58" i="8" s="1"/>
  <c r="Q58" i="8" s="1"/>
  <c r="J66" i="8"/>
  <c r="K66" i="8" s="1"/>
  <c r="L66" i="8" s="1"/>
  <c r="M66" i="8" s="1"/>
  <c r="N66" i="8" s="1"/>
  <c r="O66" i="8" s="1"/>
  <c r="Q66" i="8" s="1"/>
  <c r="J74" i="8"/>
  <c r="K74" i="8" s="1"/>
  <c r="L74" i="8" s="1"/>
  <c r="M74" i="8" s="1"/>
  <c r="N74" i="8" s="1"/>
  <c r="O74" i="8" s="1"/>
  <c r="Q74" i="8" s="1"/>
  <c r="J82" i="8"/>
  <c r="K82" i="8" s="1"/>
  <c r="L82" i="8" s="1"/>
  <c r="M82" i="8" s="1"/>
  <c r="N82" i="8" s="1"/>
  <c r="O82" i="8" s="1"/>
  <c r="Q82" i="8" s="1"/>
  <c r="J86" i="8"/>
  <c r="K86" i="8" s="1"/>
  <c r="L86" i="8" s="1"/>
  <c r="M86" i="8" s="1"/>
  <c r="N86" i="8" s="1"/>
  <c r="O86" i="8" s="1"/>
  <c r="Q86" i="8" s="1"/>
  <c r="J90" i="8"/>
  <c r="K90" i="8" s="1"/>
  <c r="L90" i="8" s="1"/>
  <c r="M90" i="8" s="1"/>
  <c r="N90" i="8" s="1"/>
  <c r="O90" i="8" s="1"/>
  <c r="Q90" i="8" s="1"/>
  <c r="J93" i="8"/>
  <c r="K93" i="8" s="1"/>
  <c r="L93" i="8" s="1"/>
  <c r="M93" i="8" s="1"/>
  <c r="N93" i="8" s="1"/>
  <c r="O93" i="8" s="1"/>
  <c r="Q93" i="8" s="1"/>
  <c r="J97" i="8"/>
  <c r="K97" i="8" s="1"/>
  <c r="L97" i="8" s="1"/>
  <c r="M97" i="8" s="1"/>
  <c r="N97" i="8" s="1"/>
  <c r="O97" i="8" s="1"/>
  <c r="Q97" i="8" s="1"/>
  <c r="J100" i="8"/>
  <c r="K100" i="8" s="1"/>
  <c r="L100" i="8" s="1"/>
  <c r="M100" i="8" s="1"/>
  <c r="N100" i="8" s="1"/>
  <c r="O100" i="8" s="1"/>
  <c r="Q100" i="8" s="1"/>
  <c r="J104" i="8"/>
  <c r="K104" i="8" s="1"/>
  <c r="L104" i="8" s="1"/>
  <c r="M104" i="8" s="1"/>
  <c r="N104" i="8" s="1"/>
  <c r="O104" i="8" s="1"/>
  <c r="Q104" i="8" s="1"/>
  <c r="J108" i="8"/>
  <c r="K108" i="8" s="1"/>
  <c r="L108" i="8" s="1"/>
  <c r="M108" i="8" s="1"/>
  <c r="N108" i="8" s="1"/>
  <c r="O108" i="8" s="1"/>
  <c r="Q108" i="8" s="1"/>
  <c r="J112" i="8"/>
  <c r="K112" i="8" s="1"/>
  <c r="L112" i="8" s="1"/>
  <c r="M112" i="8" s="1"/>
  <c r="N112" i="8" s="1"/>
  <c r="O112" i="8" s="1"/>
  <c r="Q112" i="8" s="1"/>
  <c r="J116" i="8"/>
  <c r="K116" i="8" s="1"/>
  <c r="L116" i="8" s="1"/>
  <c r="M116" i="8" s="1"/>
  <c r="N116" i="8" s="1"/>
  <c r="O116" i="8" s="1"/>
  <c r="Q116" i="8" s="1"/>
  <c r="J119" i="8"/>
  <c r="K119" i="8" s="1"/>
  <c r="L119" i="8" s="1"/>
  <c r="M119" i="8" s="1"/>
  <c r="N119" i="8" s="1"/>
  <c r="O119" i="8" s="1"/>
  <c r="Q119" i="8" s="1"/>
  <c r="J22" i="5"/>
  <c r="J23" i="5" s="1"/>
  <c r="J134" i="8"/>
  <c r="K134" i="8" s="1"/>
  <c r="L134" i="8" s="1"/>
  <c r="M134" i="8" s="1"/>
  <c r="N134" i="8" s="1"/>
  <c r="O134" i="8" s="1"/>
  <c r="Q134" i="8" s="1"/>
  <c r="J125" i="8"/>
  <c r="K125" i="8" s="1"/>
  <c r="L125" i="8" s="1"/>
  <c r="M125" i="8" s="1"/>
  <c r="N125" i="8" s="1"/>
  <c r="O125" i="8" s="1"/>
  <c r="Q125" i="8" s="1"/>
  <c r="J157" i="8"/>
  <c r="K157" i="8" s="1"/>
  <c r="L157" i="8" s="1"/>
  <c r="M157" i="8" s="1"/>
  <c r="N157" i="8" s="1"/>
  <c r="O157" i="8" s="1"/>
  <c r="Q157" i="8" s="1"/>
  <c r="J167" i="8"/>
  <c r="K167" i="8" s="1"/>
  <c r="L167" i="8" s="1"/>
  <c r="M167" i="8" s="1"/>
  <c r="N167" i="8" s="1"/>
  <c r="O167" i="8" s="1"/>
  <c r="Q167" i="8" s="1"/>
  <c r="J200" i="8"/>
  <c r="K200" i="8" s="1"/>
  <c r="L200" i="8" s="1"/>
  <c r="M200" i="8" s="1"/>
  <c r="N200" i="8" s="1"/>
  <c r="O200" i="8" s="1"/>
  <c r="Q200" i="8" s="1"/>
  <c r="J234" i="8"/>
  <c r="K234" i="8" s="1"/>
  <c r="L234" i="8" s="1"/>
  <c r="M234" i="8" s="1"/>
  <c r="N234" i="8" s="1"/>
  <c r="O234" i="8" s="1"/>
  <c r="Q234" i="8" s="1"/>
  <c r="J266" i="8"/>
  <c r="K266" i="8" s="1"/>
  <c r="L266" i="8" s="1"/>
  <c r="M266" i="8" s="1"/>
  <c r="N266" i="8" s="1"/>
  <c r="O266" i="8" s="1"/>
  <c r="Q266" i="8" s="1"/>
  <c r="J212" i="8"/>
  <c r="K212" i="8" s="1"/>
  <c r="L212" i="8" s="1"/>
  <c r="M212" i="8" s="1"/>
  <c r="N212" i="8" s="1"/>
  <c r="O212" i="8" s="1"/>
  <c r="Q212" i="8" s="1"/>
  <c r="J242" i="8"/>
  <c r="K242" i="8" s="1"/>
  <c r="L242" i="8" s="1"/>
  <c r="M242" i="8" s="1"/>
  <c r="N242" i="8" s="1"/>
  <c r="O242" i="8" s="1"/>
  <c r="Q242" i="8" s="1"/>
  <c r="J290" i="8"/>
  <c r="K290" i="8" s="1"/>
  <c r="L290" i="8" s="1"/>
  <c r="M290" i="8" s="1"/>
  <c r="N290" i="8" s="1"/>
  <c r="O290" i="8" s="1"/>
  <c r="Q290" i="8" s="1"/>
  <c r="J322" i="8"/>
  <c r="K322" i="8" s="1"/>
  <c r="L322" i="8" s="1"/>
  <c r="M322" i="8" s="1"/>
  <c r="N322" i="8" s="1"/>
  <c r="O322" i="8" s="1"/>
  <c r="Q322" i="8" s="1"/>
  <c r="J338" i="8"/>
  <c r="K338" i="8" s="1"/>
  <c r="L338" i="8" s="1"/>
  <c r="M338" i="8" s="1"/>
  <c r="N338" i="8" s="1"/>
  <c r="O338" i="8" s="1"/>
  <c r="J354" i="8"/>
  <c r="K354" i="8" s="1"/>
  <c r="L354" i="8" s="1"/>
  <c r="M354" i="8" s="1"/>
  <c r="N354" i="8" s="1"/>
  <c r="O354" i="8" s="1"/>
  <c r="Q354" i="8" s="1"/>
  <c r="J370" i="8"/>
  <c r="K370" i="8" s="1"/>
  <c r="L370" i="8" s="1"/>
  <c r="M370" i="8" s="1"/>
  <c r="N370" i="8" s="1"/>
  <c r="O370" i="8" s="1"/>
  <c r="Q370" i="8" s="1"/>
  <c r="J386" i="8"/>
  <c r="K386" i="8" s="1"/>
  <c r="L386" i="8" s="1"/>
  <c r="M386" i="8" s="1"/>
  <c r="N386" i="8" s="1"/>
  <c r="O386" i="8" s="1"/>
  <c r="Q386" i="8" s="1"/>
  <c r="J263" i="8"/>
  <c r="K263" i="8" s="1"/>
  <c r="L263" i="8" s="1"/>
  <c r="M263" i="8" s="1"/>
  <c r="N263" i="8" s="1"/>
  <c r="O263" i="8" s="1"/>
  <c r="Q263" i="8" s="1"/>
  <c r="J404" i="8"/>
  <c r="K404" i="8" s="1"/>
  <c r="L404" i="8" s="1"/>
  <c r="M404" i="8" s="1"/>
  <c r="N404" i="8" s="1"/>
  <c r="O404" i="8" s="1"/>
  <c r="Q404" i="8" s="1"/>
  <c r="J420" i="8"/>
  <c r="K420" i="8" s="1"/>
  <c r="L420" i="8" s="1"/>
  <c r="M420" i="8" s="1"/>
  <c r="N420" i="8" s="1"/>
  <c r="O420" i="8" s="1"/>
  <c r="J436" i="8"/>
  <c r="K436" i="8" s="1"/>
  <c r="L436" i="8" s="1"/>
  <c r="M436" i="8" s="1"/>
  <c r="N436" i="8" s="1"/>
  <c r="O436" i="8" s="1"/>
  <c r="Q436" i="8" s="1"/>
  <c r="J452" i="8"/>
  <c r="K452" i="8" s="1"/>
  <c r="L452" i="8" s="1"/>
  <c r="M452" i="8" s="1"/>
  <c r="N452" i="8" s="1"/>
  <c r="O452" i="8" s="1"/>
  <c r="Q452" i="8" s="1"/>
  <c r="J468" i="8"/>
  <c r="K468" i="8" s="1"/>
  <c r="L468" i="8" s="1"/>
  <c r="M468" i="8" s="1"/>
  <c r="N468" i="8" s="1"/>
  <c r="O468" i="8" s="1"/>
  <c r="Q468" i="8" s="1"/>
  <c r="J480" i="8"/>
  <c r="K480" i="8" s="1"/>
  <c r="L480" i="8" s="1"/>
  <c r="M480" i="8" s="1"/>
  <c r="N480" i="8" s="1"/>
  <c r="O480" i="8" s="1"/>
  <c r="Q480" i="8" s="1"/>
  <c r="J488" i="8"/>
  <c r="K488" i="8" s="1"/>
  <c r="L488" i="8" s="1"/>
  <c r="M488" i="8" s="1"/>
  <c r="N488" i="8" s="1"/>
  <c r="O488" i="8" s="1"/>
  <c r="Q488" i="8" s="1"/>
  <c r="J272" i="8"/>
  <c r="K272" i="8" s="1"/>
  <c r="L272" i="8" s="1"/>
  <c r="M272" i="8" s="1"/>
  <c r="N272" i="8" s="1"/>
  <c r="O272" i="8" s="1"/>
  <c r="Q272" i="8" s="1"/>
  <c r="J279" i="8"/>
  <c r="K279" i="8" s="1"/>
  <c r="L279" i="8" s="1"/>
  <c r="M279" i="8" s="1"/>
  <c r="N279" i="8" s="1"/>
  <c r="O279" i="8" s="1"/>
  <c r="Q279" i="8" s="1"/>
  <c r="J287" i="8"/>
  <c r="K287" i="8" s="1"/>
  <c r="L287" i="8" s="1"/>
  <c r="M287" i="8" s="1"/>
  <c r="N287" i="8" s="1"/>
  <c r="O287" i="8" s="1"/>
  <c r="Q287" i="8" s="1"/>
  <c r="J295" i="8"/>
  <c r="K295" i="8" s="1"/>
  <c r="L295" i="8" s="1"/>
  <c r="M295" i="8" s="1"/>
  <c r="N295" i="8" s="1"/>
  <c r="O295" i="8" s="1"/>
  <c r="Q295" i="8" s="1"/>
  <c r="J303" i="8"/>
  <c r="K303" i="8" s="1"/>
  <c r="L303" i="8" s="1"/>
  <c r="M303" i="8" s="1"/>
  <c r="N303" i="8" s="1"/>
  <c r="O303" i="8" s="1"/>
  <c r="Q303" i="8" s="1"/>
  <c r="J311" i="8"/>
  <c r="K311" i="8" s="1"/>
  <c r="L311" i="8" s="1"/>
  <c r="M311" i="8" s="1"/>
  <c r="N311" i="8" s="1"/>
  <c r="O311" i="8" s="1"/>
  <c r="Q311" i="8" s="1"/>
  <c r="J319" i="8"/>
  <c r="K319" i="8" s="1"/>
  <c r="L319" i="8" s="1"/>
  <c r="M319" i="8" s="1"/>
  <c r="N319" i="8" s="1"/>
  <c r="O319" i="8" s="1"/>
  <c r="Q319" i="8" s="1"/>
  <c r="J327" i="8"/>
  <c r="K327" i="8" s="1"/>
  <c r="L327" i="8" s="1"/>
  <c r="M327" i="8" s="1"/>
  <c r="N327" i="8" s="1"/>
  <c r="O327" i="8" s="1"/>
  <c r="Q327" i="8" s="1"/>
  <c r="J335" i="8"/>
  <c r="K335" i="8" s="1"/>
  <c r="L335" i="8" s="1"/>
  <c r="M335" i="8" s="1"/>
  <c r="N335" i="8" s="1"/>
  <c r="O335" i="8" s="1"/>
  <c r="Q335" i="8" s="1"/>
  <c r="J343" i="8"/>
  <c r="K343" i="8" s="1"/>
  <c r="L343" i="8" s="1"/>
  <c r="M343" i="8" s="1"/>
  <c r="N343" i="8" s="1"/>
  <c r="O343" i="8" s="1"/>
  <c r="Q343" i="8" s="1"/>
  <c r="J351" i="8"/>
  <c r="K351" i="8" s="1"/>
  <c r="L351" i="8" s="1"/>
  <c r="M351" i="8" s="1"/>
  <c r="N351" i="8" s="1"/>
  <c r="O351" i="8" s="1"/>
  <c r="Q351" i="8" s="1"/>
  <c r="J359" i="8"/>
  <c r="K359" i="8" s="1"/>
  <c r="L359" i="8" s="1"/>
  <c r="M359" i="8" s="1"/>
  <c r="N359" i="8" s="1"/>
  <c r="O359" i="8" s="1"/>
  <c r="Q359" i="8" s="1"/>
  <c r="J367" i="8"/>
  <c r="K367" i="8" s="1"/>
  <c r="L367" i="8" s="1"/>
  <c r="M367" i="8" s="1"/>
  <c r="N367" i="8" s="1"/>
  <c r="O367" i="8" s="1"/>
  <c r="Q367" i="8" s="1"/>
  <c r="J375" i="8"/>
  <c r="K375" i="8" s="1"/>
  <c r="L375" i="8" s="1"/>
  <c r="M375" i="8" s="1"/>
  <c r="N375" i="8" s="1"/>
  <c r="O375" i="8" s="1"/>
  <c r="Q375" i="8" s="1"/>
  <c r="J383" i="8"/>
  <c r="K383" i="8" s="1"/>
  <c r="L383" i="8" s="1"/>
  <c r="M383" i="8" s="1"/>
  <c r="N383" i="8" s="1"/>
  <c r="O383" i="8" s="1"/>
  <c r="Q383" i="8" s="1"/>
  <c r="J391" i="8"/>
  <c r="K391" i="8" s="1"/>
  <c r="L391" i="8" s="1"/>
  <c r="M391" i="8" s="1"/>
  <c r="N391" i="8" s="1"/>
  <c r="O391" i="8" s="1"/>
  <c r="Q391" i="8" s="1"/>
  <c r="J500" i="8"/>
  <c r="K500" i="8" s="1"/>
  <c r="L500" i="8" s="1"/>
  <c r="M500" i="8" s="1"/>
  <c r="N500" i="8" s="1"/>
  <c r="O500" i="8" s="1"/>
  <c r="Q500" i="8" s="1"/>
  <c r="J508" i="8"/>
  <c r="K508" i="8" s="1"/>
  <c r="L508" i="8" s="1"/>
  <c r="M508" i="8" s="1"/>
  <c r="J516" i="8"/>
  <c r="K516" i="8" s="1"/>
  <c r="L516" i="8" s="1"/>
  <c r="M516" i="8" s="1"/>
  <c r="N516" i="8" s="1"/>
  <c r="O516" i="8" s="1"/>
  <c r="Q516" i="8" s="1"/>
  <c r="J524" i="8"/>
  <c r="K524" i="8" s="1"/>
  <c r="L524" i="8" s="1"/>
  <c r="M524" i="8" s="1"/>
  <c r="J532" i="8"/>
  <c r="K532" i="8" s="1"/>
  <c r="L532" i="8" s="1"/>
  <c r="M532" i="8" s="1"/>
  <c r="N532" i="8" s="1"/>
  <c r="O532" i="8" s="1"/>
  <c r="Q532" i="8" s="1"/>
  <c r="J395" i="8"/>
  <c r="K395" i="8" s="1"/>
  <c r="L395" i="8" s="1"/>
  <c r="M395" i="8" s="1"/>
  <c r="J403" i="8"/>
  <c r="K403" i="8" s="1"/>
  <c r="L403" i="8" s="1"/>
  <c r="M403" i="8" s="1"/>
  <c r="N403" i="8" s="1"/>
  <c r="O403" i="8" s="1"/>
  <c r="Q403" i="8" s="1"/>
  <c r="J411" i="8"/>
  <c r="K411" i="8" s="1"/>
  <c r="L411" i="8" s="1"/>
  <c r="M411" i="8" s="1"/>
  <c r="N411" i="8" s="1"/>
  <c r="O411" i="8" s="1"/>
  <c r="Q411" i="8" s="1"/>
  <c r="J419" i="8"/>
  <c r="K419" i="8" s="1"/>
  <c r="L419" i="8" s="1"/>
  <c r="M419" i="8" s="1"/>
  <c r="N419" i="8" s="1"/>
  <c r="O419" i="8" s="1"/>
  <c r="J427" i="8"/>
  <c r="K427" i="8" s="1"/>
  <c r="L427" i="8" s="1"/>
  <c r="M427" i="8" s="1"/>
  <c r="N427" i="8" s="1"/>
  <c r="O427" i="8" s="1"/>
  <c r="Q427" i="8" s="1"/>
  <c r="J435" i="8"/>
  <c r="K435" i="8" s="1"/>
  <c r="L435" i="8" s="1"/>
  <c r="M435" i="8" s="1"/>
  <c r="N435" i="8" s="1"/>
  <c r="O435" i="8" s="1"/>
  <c r="Q435" i="8" s="1"/>
  <c r="J443" i="8"/>
  <c r="K443" i="8" s="1"/>
  <c r="L443" i="8" s="1"/>
  <c r="M443" i="8" s="1"/>
  <c r="N443" i="8" s="1"/>
  <c r="O443" i="8" s="1"/>
  <c r="J451" i="8"/>
  <c r="K451" i="8" s="1"/>
  <c r="L451" i="8" s="1"/>
  <c r="M451" i="8" s="1"/>
  <c r="N451" i="8" s="1"/>
  <c r="O451" i="8" s="1"/>
  <c r="Q451" i="8" s="1"/>
  <c r="J459" i="8"/>
  <c r="K459" i="8" s="1"/>
  <c r="L459" i="8" s="1"/>
  <c r="M459" i="8" s="1"/>
  <c r="J467" i="8"/>
  <c r="K467" i="8" s="1"/>
  <c r="L467" i="8" s="1"/>
  <c r="M467" i="8" s="1"/>
  <c r="N467" i="8" s="1"/>
  <c r="O467" i="8" s="1"/>
  <c r="Q467" i="8" s="1"/>
  <c r="J475" i="8"/>
  <c r="K475" i="8" s="1"/>
  <c r="L475" i="8" s="1"/>
  <c r="M475" i="8" s="1"/>
  <c r="J483" i="8"/>
  <c r="K483" i="8" s="1"/>
  <c r="L483" i="8" s="1"/>
  <c r="M483" i="8" s="1"/>
  <c r="N483" i="8" s="1"/>
  <c r="O483" i="8" s="1"/>
  <c r="Q483" i="8" s="1"/>
  <c r="J491" i="8"/>
  <c r="K491" i="8" s="1"/>
  <c r="L491" i="8" s="1"/>
  <c r="M491" i="8" s="1"/>
  <c r="N491" i="8" s="1"/>
  <c r="O491" i="8" s="1"/>
  <c r="Q491" i="8" s="1"/>
  <c r="J499" i="8"/>
  <c r="K499" i="8" s="1"/>
  <c r="L499" i="8" s="1"/>
  <c r="M499" i="8" s="1"/>
  <c r="N499" i="8" s="1"/>
  <c r="O499" i="8" s="1"/>
  <c r="Q499" i="8" s="1"/>
  <c r="J507" i="8"/>
  <c r="K507" i="8" s="1"/>
  <c r="L507" i="8" s="1"/>
  <c r="M507" i="8" s="1"/>
  <c r="N507" i="8" s="1"/>
  <c r="O507" i="8" s="1"/>
  <c r="Q507" i="8" s="1"/>
  <c r="J515" i="8"/>
  <c r="K515" i="8" s="1"/>
  <c r="L515" i="8" s="1"/>
  <c r="M515" i="8" s="1"/>
  <c r="N515" i="8" s="1"/>
  <c r="O515" i="8" s="1"/>
  <c r="Q515" i="8" s="1"/>
  <c r="J523" i="8"/>
  <c r="K523" i="8" s="1"/>
  <c r="L523" i="8" s="1"/>
  <c r="M523" i="8" s="1"/>
  <c r="N523" i="8" s="1"/>
  <c r="O523" i="8" s="1"/>
  <c r="Q523" i="8" s="1"/>
  <c r="J531" i="8"/>
  <c r="K531" i="8" s="1"/>
  <c r="L531" i="8" s="1"/>
  <c r="M531" i="8" s="1"/>
  <c r="N531" i="8" s="1"/>
  <c r="O531" i="8" s="1"/>
  <c r="Q531" i="8" s="1"/>
  <c r="J10" i="8"/>
  <c r="K10" i="8" s="1"/>
  <c r="L10" i="8" s="1"/>
  <c r="M10" i="8" s="1"/>
  <c r="N10" i="8" s="1"/>
  <c r="O10" i="8" s="1"/>
  <c r="Q10" i="8" s="1"/>
  <c r="J19" i="8"/>
  <c r="K19" i="8" s="1"/>
  <c r="L19" i="8" s="1"/>
  <c r="M19" i="8" s="1"/>
  <c r="N19" i="8" s="1"/>
  <c r="O19" i="8" s="1"/>
  <c r="Q19" i="8" s="1"/>
  <c r="J27" i="8"/>
  <c r="K27" i="8" s="1"/>
  <c r="L27" i="8" s="1"/>
  <c r="M27" i="8" s="1"/>
  <c r="N27" i="8" s="1"/>
  <c r="O27" i="8" s="1"/>
  <c r="Q27" i="8" s="1"/>
  <c r="J35" i="8"/>
  <c r="K35" i="8" s="1"/>
  <c r="L35" i="8" s="1"/>
  <c r="M35" i="8" s="1"/>
  <c r="N35" i="8" s="1"/>
  <c r="O35" i="8" s="1"/>
  <c r="Q35" i="8" s="1"/>
  <c r="J43" i="8"/>
  <c r="K43" i="8" s="1"/>
  <c r="L43" i="8" s="1"/>
  <c r="M43" i="8" s="1"/>
  <c r="N43" i="8" s="1"/>
  <c r="O43" i="8" s="1"/>
  <c r="Q43" i="8" s="1"/>
  <c r="J51" i="8"/>
  <c r="K51" i="8" s="1"/>
  <c r="L51" i="8" s="1"/>
  <c r="M51" i="8" s="1"/>
  <c r="N51" i="8" s="1"/>
  <c r="O51" i="8" s="1"/>
  <c r="Q51" i="8" s="1"/>
  <c r="J59" i="8"/>
  <c r="K59" i="8" s="1"/>
  <c r="L59" i="8" s="1"/>
  <c r="M59" i="8" s="1"/>
  <c r="N59" i="8" s="1"/>
  <c r="O59" i="8" s="1"/>
  <c r="Q59" i="8" s="1"/>
  <c r="J67" i="8"/>
  <c r="K67" i="8" s="1"/>
  <c r="L67" i="8" s="1"/>
  <c r="M67" i="8" s="1"/>
  <c r="N67" i="8" s="1"/>
  <c r="O67" i="8" s="1"/>
  <c r="Q67" i="8" s="1"/>
  <c r="J75" i="8"/>
  <c r="K75" i="8" s="1"/>
  <c r="L75" i="8" s="1"/>
  <c r="M75" i="8" s="1"/>
  <c r="N75" i="8" s="1"/>
  <c r="O75" i="8" s="1"/>
  <c r="Q75" i="8" s="1"/>
  <c r="J83" i="8"/>
  <c r="K83" i="8" s="1"/>
  <c r="L83" i="8" s="1"/>
  <c r="M83" i="8" s="1"/>
  <c r="N83" i="8" s="1"/>
  <c r="O83" i="8" s="1"/>
  <c r="Q83" i="8" s="1"/>
  <c r="J92" i="8"/>
  <c r="K92" i="8" s="1"/>
  <c r="L92" i="8" s="1"/>
  <c r="M92" i="8" s="1"/>
  <c r="N92" i="8" s="1"/>
  <c r="O92" i="8" s="1"/>
  <c r="Q92" i="8" s="1"/>
  <c r="J101" i="8"/>
  <c r="K101" i="8" s="1"/>
  <c r="L101" i="8" s="1"/>
  <c r="M101" i="8" s="1"/>
  <c r="N101" i="8" s="1"/>
  <c r="O101" i="8" s="1"/>
  <c r="Q101" i="8" s="1"/>
  <c r="J109" i="8"/>
  <c r="K109" i="8" s="1"/>
  <c r="L109" i="8" s="1"/>
  <c r="M109" i="8" s="1"/>
  <c r="N109" i="8" s="1"/>
  <c r="O109" i="8" s="1"/>
  <c r="Q109" i="8" s="1"/>
  <c r="J15" i="8"/>
  <c r="K15" i="8" s="1"/>
  <c r="L15" i="8" s="1"/>
  <c r="M15" i="8" s="1"/>
  <c r="N15" i="8" s="1"/>
  <c r="O15" i="8" s="1"/>
  <c r="Q15" i="8" s="1"/>
  <c r="J30" i="8"/>
  <c r="K30" i="8" s="1"/>
  <c r="L30" i="8" s="1"/>
  <c r="M30" i="8" s="1"/>
  <c r="N30" i="8" s="1"/>
  <c r="O30" i="8" s="1"/>
  <c r="Q30" i="8" s="1"/>
  <c r="J46" i="8"/>
  <c r="K46" i="8" s="1"/>
  <c r="L46" i="8" s="1"/>
  <c r="M46" i="8" s="1"/>
  <c r="N46" i="8" s="1"/>
  <c r="O46" i="8" s="1"/>
  <c r="Q46" i="8" s="1"/>
  <c r="J62" i="8"/>
  <c r="K62" i="8" s="1"/>
  <c r="L62" i="8" s="1"/>
  <c r="M62" i="8" s="1"/>
  <c r="N62" i="8" s="1"/>
  <c r="O62" i="8" s="1"/>
  <c r="Q62" i="8" s="1"/>
  <c r="J78" i="8"/>
  <c r="K78" i="8" s="1"/>
  <c r="L78" i="8" s="1"/>
  <c r="M78" i="8" s="1"/>
  <c r="N78" i="8" s="1"/>
  <c r="O78" i="8" s="1"/>
  <c r="Q78" i="8" s="1"/>
  <c r="J88" i="8"/>
  <c r="K88" i="8" s="1"/>
  <c r="L88" i="8" s="1"/>
  <c r="M88" i="8" s="1"/>
  <c r="N88" i="8" s="1"/>
  <c r="O88" i="8" s="1"/>
  <c r="Q88" i="8" s="1"/>
  <c r="J95" i="8"/>
  <c r="K95" i="8" s="1"/>
  <c r="L95" i="8" s="1"/>
  <c r="M95" i="8" s="1"/>
  <c r="N95" i="8" s="1"/>
  <c r="O95" i="8" s="1"/>
  <c r="Q95" i="8" s="1"/>
  <c r="J102" i="8"/>
  <c r="K102" i="8" s="1"/>
  <c r="L102" i="8" s="1"/>
  <c r="M102" i="8" s="1"/>
  <c r="N102" i="8" s="1"/>
  <c r="O102" i="8" s="1"/>
  <c r="Q102" i="8" s="1"/>
  <c r="J110" i="8"/>
  <c r="K110" i="8" s="1"/>
  <c r="L110" i="8" s="1"/>
  <c r="M110" i="8" s="1"/>
  <c r="N110" i="8" s="1"/>
  <c r="O110" i="8" s="1"/>
  <c r="Q110" i="8" s="1"/>
  <c r="J117" i="8"/>
  <c r="K117" i="8" s="1"/>
  <c r="L117" i="8" s="1"/>
  <c r="M117" i="8" s="1"/>
  <c r="N117" i="8" s="1"/>
  <c r="O117" i="8" s="1"/>
  <c r="Q117" i="8" s="1"/>
  <c r="J118" i="8"/>
  <c r="K118" i="8" s="1"/>
  <c r="L118" i="8" s="1"/>
  <c r="M118" i="8" s="1"/>
  <c r="N118" i="8" s="1"/>
  <c r="O118" i="8" s="1"/>
  <c r="Q118" i="8" s="1"/>
  <c r="J22" i="8"/>
  <c r="K22" i="8" s="1"/>
  <c r="L22" i="8" s="1"/>
  <c r="M22" i="8" s="1"/>
  <c r="N22" i="8" s="1"/>
  <c r="O22" i="8" s="1"/>
  <c r="Q22" i="8" s="1"/>
  <c r="J38" i="8"/>
  <c r="K38" i="8" s="1"/>
  <c r="L38" i="8" s="1"/>
  <c r="M38" i="8" s="1"/>
  <c r="N38" i="8" s="1"/>
  <c r="O38" i="8" s="1"/>
  <c r="Q38" i="8" s="1"/>
  <c r="J54" i="8"/>
  <c r="K54" i="8" s="1"/>
  <c r="L54" i="8" s="1"/>
  <c r="M54" i="8" s="1"/>
  <c r="N54" i="8" s="1"/>
  <c r="O54" i="8" s="1"/>
  <c r="Q54" i="8" s="1"/>
  <c r="J70" i="8"/>
  <c r="K70" i="8" s="1"/>
  <c r="L70" i="8" s="1"/>
  <c r="M70" i="8" s="1"/>
  <c r="N70" i="8" s="1"/>
  <c r="O70" i="8" s="1"/>
  <c r="Q70" i="8" s="1"/>
  <c r="J84" i="8"/>
  <c r="K84" i="8" s="1"/>
  <c r="L84" i="8" s="1"/>
  <c r="M84" i="8" s="1"/>
  <c r="N84" i="8" s="1"/>
  <c r="O84" i="8" s="1"/>
  <c r="Q84" i="8" s="1"/>
  <c r="J91" i="8"/>
  <c r="K91" i="8" s="1"/>
  <c r="L91" i="8" s="1"/>
  <c r="M91" i="8" s="1"/>
  <c r="N91" i="8" s="1"/>
  <c r="O91" i="8" s="1"/>
  <c r="Q91" i="8" s="1"/>
  <c r="J98" i="8"/>
  <c r="K98" i="8" s="1"/>
  <c r="L98" i="8" s="1"/>
  <c r="M98" i="8" s="1"/>
  <c r="N98" i="8" s="1"/>
  <c r="O98" i="8" s="1"/>
  <c r="Q98" i="8" s="1"/>
  <c r="J106" i="8"/>
  <c r="K106" i="8" s="1"/>
  <c r="L106" i="8" s="1"/>
  <c r="M106" i="8" s="1"/>
  <c r="N106" i="8" s="1"/>
  <c r="O106" i="8" s="1"/>
  <c r="Q106" i="8" s="1"/>
  <c r="J114" i="8"/>
  <c r="K114" i="8" s="1"/>
  <c r="L114" i="8" s="1"/>
  <c r="M114" i="8" s="1"/>
  <c r="N114" i="8" s="1"/>
  <c r="O114" i="8" s="1"/>
  <c r="Q114" i="8" s="1"/>
  <c r="J8" i="8"/>
  <c r="K8" i="8" s="1"/>
  <c r="L8" i="8" s="1"/>
  <c r="M8" i="8" s="1"/>
  <c r="N8" i="8" s="1"/>
  <c r="O8" i="8" s="1"/>
  <c r="Q8" i="8" s="1"/>
  <c r="L401" i="8"/>
  <c r="M401" i="8" s="1"/>
  <c r="D24" i="5"/>
  <c r="D25" i="5" s="1"/>
  <c r="F25" i="5" s="1"/>
  <c r="C27" i="9" s="1"/>
  <c r="F21" i="13"/>
  <c r="K20" i="13"/>
  <c r="E21" i="13"/>
  <c r="J20" i="13"/>
  <c r="D21" i="13"/>
  <c r="I20" i="13"/>
  <c r="G20" i="13"/>
  <c r="G21" i="13" s="1"/>
  <c r="G22" i="13" s="1"/>
  <c r="G23" i="13" s="1"/>
  <c r="G24" i="13" s="1"/>
  <c r="G25" i="13" s="1"/>
  <c r="G26" i="13" s="1"/>
  <c r="F24" i="5"/>
  <c r="C26" i="9" s="1"/>
  <c r="E23" i="5"/>
  <c r="E22" i="10" l="1"/>
  <c r="J28" i="16"/>
  <c r="K28" i="16" s="1"/>
  <c r="L28" i="16" s="1"/>
  <c r="M28" i="16" s="1"/>
  <c r="N28" i="16" s="1"/>
  <c r="O28" i="16" s="1"/>
  <c r="P28" i="16" s="1"/>
  <c r="R28" i="16" s="1"/>
  <c r="J23" i="16"/>
  <c r="K23" i="16" s="1"/>
  <c r="L23" i="16" s="1"/>
  <c r="M23" i="16" s="1"/>
  <c r="N23" i="16" s="1"/>
  <c r="O23" i="16" s="1"/>
  <c r="P23" i="16" s="1"/>
  <c r="R23" i="16" s="1"/>
  <c r="J19" i="16"/>
  <c r="K19" i="16" s="1"/>
  <c r="L19" i="16" s="1"/>
  <c r="M19" i="16" s="1"/>
  <c r="N19" i="16" s="1"/>
  <c r="O19" i="16" s="1"/>
  <c r="P19" i="16" s="1"/>
  <c r="R19" i="16" s="1"/>
  <c r="J18" i="16"/>
  <c r="K18" i="16" s="1"/>
  <c r="L18" i="16" s="1"/>
  <c r="M18" i="16" s="1"/>
  <c r="N18" i="16" s="1"/>
  <c r="O18" i="16" s="1"/>
  <c r="P18" i="16" s="1"/>
  <c r="R18" i="16" s="1"/>
  <c r="J9" i="16"/>
  <c r="K9" i="16" s="1"/>
  <c r="L9" i="16" s="1"/>
  <c r="M9" i="16" s="1"/>
  <c r="N9" i="16" s="1"/>
  <c r="O9" i="16" s="1"/>
  <c r="P9" i="16" s="1"/>
  <c r="R9" i="16" s="1"/>
  <c r="J11" i="16"/>
  <c r="K11" i="16" s="1"/>
  <c r="L11" i="16" s="1"/>
  <c r="M11" i="16" s="1"/>
  <c r="N11" i="16" s="1"/>
  <c r="O11" i="16" s="1"/>
  <c r="P11" i="16" s="1"/>
  <c r="R11" i="16" s="1"/>
  <c r="J13" i="16"/>
  <c r="K13" i="16" s="1"/>
  <c r="J15" i="16"/>
  <c r="K15" i="16" s="1"/>
  <c r="L15" i="16" s="1"/>
  <c r="M15" i="16" s="1"/>
  <c r="N15" i="16" s="1"/>
  <c r="O15" i="16" s="1"/>
  <c r="P15" i="16" s="1"/>
  <c r="R15" i="16" s="1"/>
  <c r="J27" i="16"/>
  <c r="K27" i="16" s="1"/>
  <c r="L27" i="16" s="1"/>
  <c r="M27" i="16" s="1"/>
  <c r="N27" i="16" s="1"/>
  <c r="O27" i="16" s="1"/>
  <c r="P27" i="16" s="1"/>
  <c r="R27" i="16" s="1"/>
  <c r="J26" i="16"/>
  <c r="K26" i="16" s="1"/>
  <c r="L26" i="16" s="1"/>
  <c r="M26" i="16" s="1"/>
  <c r="N26" i="16" s="1"/>
  <c r="O26" i="16" s="1"/>
  <c r="P26" i="16" s="1"/>
  <c r="R26" i="16" s="1"/>
  <c r="J21" i="16"/>
  <c r="K21" i="16" s="1"/>
  <c r="L21" i="16" s="1"/>
  <c r="M21" i="16" s="1"/>
  <c r="N21" i="16" s="1"/>
  <c r="O21" i="16" s="1"/>
  <c r="P21" i="16" s="1"/>
  <c r="R21" i="16" s="1"/>
  <c r="J20" i="16"/>
  <c r="K20" i="16" s="1"/>
  <c r="L20" i="16" s="1"/>
  <c r="M20" i="16" s="1"/>
  <c r="N20" i="16" s="1"/>
  <c r="O20" i="16" s="1"/>
  <c r="P20" i="16" s="1"/>
  <c r="R20" i="16" s="1"/>
  <c r="J16" i="16"/>
  <c r="K16" i="16" s="1"/>
  <c r="L16" i="16" s="1"/>
  <c r="M16" i="16" s="1"/>
  <c r="N16" i="16" s="1"/>
  <c r="O16" i="16" s="1"/>
  <c r="P16" i="16" s="1"/>
  <c r="R16" i="16" s="1"/>
  <c r="J10" i="16"/>
  <c r="K10" i="16" s="1"/>
  <c r="L10" i="16" s="1"/>
  <c r="M10" i="16" s="1"/>
  <c r="N10" i="16" s="1"/>
  <c r="O10" i="16" s="1"/>
  <c r="P10" i="16" s="1"/>
  <c r="R10" i="16" s="1"/>
  <c r="J12" i="16"/>
  <c r="K12" i="16" s="1"/>
  <c r="L12" i="16" s="1"/>
  <c r="M12" i="16" s="1"/>
  <c r="N12" i="16" s="1"/>
  <c r="O12" i="16" s="1"/>
  <c r="P12" i="16" s="1"/>
  <c r="R12" i="16" s="1"/>
  <c r="J14" i="16"/>
  <c r="K14" i="16" s="1"/>
  <c r="J8" i="16"/>
  <c r="K8" i="16" s="1"/>
  <c r="L8" i="16" s="1"/>
  <c r="M8" i="16" s="1"/>
  <c r="N8" i="16" s="1"/>
  <c r="O8" i="16" s="1"/>
  <c r="P8" i="16" s="1"/>
  <c r="R8" i="16" s="1"/>
  <c r="L14" i="16"/>
  <c r="M14" i="16" s="1"/>
  <c r="N14" i="16" s="1"/>
  <c r="O14" i="16" s="1"/>
  <c r="P14" i="16" s="1"/>
  <c r="R14" i="16" s="1"/>
  <c r="L13" i="16"/>
  <c r="C22" i="10"/>
  <c r="J9" i="14"/>
  <c r="K9" i="14" s="1"/>
  <c r="L9" i="14" s="1"/>
  <c r="M9" i="14" s="1"/>
  <c r="N9" i="14" s="1"/>
  <c r="O9" i="14" s="1"/>
  <c r="P9" i="14" s="1"/>
  <c r="R9" i="14" s="1"/>
  <c r="J11" i="14"/>
  <c r="K11" i="14" s="1"/>
  <c r="J13" i="14"/>
  <c r="K13" i="14" s="1"/>
  <c r="L13" i="14" s="1"/>
  <c r="M13" i="14" s="1"/>
  <c r="N13" i="14" s="1"/>
  <c r="O13" i="14" s="1"/>
  <c r="P13" i="14" s="1"/>
  <c r="R13" i="14" s="1"/>
  <c r="J15" i="14"/>
  <c r="K15" i="14" s="1"/>
  <c r="J17" i="14"/>
  <c r="K17" i="14" s="1"/>
  <c r="J19" i="14"/>
  <c r="K19" i="14" s="1"/>
  <c r="J21" i="14"/>
  <c r="K21" i="14" s="1"/>
  <c r="J23" i="14"/>
  <c r="K23" i="14" s="1"/>
  <c r="J25" i="14"/>
  <c r="K25" i="14" s="1"/>
  <c r="J27" i="14"/>
  <c r="K27" i="14" s="1"/>
  <c r="J29" i="14"/>
  <c r="K29" i="14" s="1"/>
  <c r="J31" i="14"/>
  <c r="K31" i="14" s="1"/>
  <c r="J33" i="14"/>
  <c r="K33" i="14" s="1"/>
  <c r="L33" i="14" s="1"/>
  <c r="M33" i="14" s="1"/>
  <c r="N33" i="14" s="1"/>
  <c r="O33" i="14" s="1"/>
  <c r="P33" i="14" s="1"/>
  <c r="R33" i="14" s="1"/>
  <c r="J35" i="14"/>
  <c r="K35" i="14" s="1"/>
  <c r="L35" i="14" s="1"/>
  <c r="M35" i="14" s="1"/>
  <c r="N35" i="14" s="1"/>
  <c r="O35" i="14" s="1"/>
  <c r="P35" i="14" s="1"/>
  <c r="R35" i="14" s="1"/>
  <c r="J37" i="14"/>
  <c r="K37" i="14" s="1"/>
  <c r="L37" i="14" s="1"/>
  <c r="M37" i="14" s="1"/>
  <c r="N37" i="14" s="1"/>
  <c r="O37" i="14" s="1"/>
  <c r="P37" i="14" s="1"/>
  <c r="R37" i="14" s="1"/>
  <c r="J39" i="14"/>
  <c r="K39" i="14" s="1"/>
  <c r="L39" i="14" s="1"/>
  <c r="M39" i="14" s="1"/>
  <c r="N39" i="14" s="1"/>
  <c r="O39" i="14" s="1"/>
  <c r="P39" i="14" s="1"/>
  <c r="R39" i="14" s="1"/>
  <c r="J41" i="14"/>
  <c r="K41" i="14" s="1"/>
  <c r="J43" i="14"/>
  <c r="K43" i="14" s="1"/>
  <c r="L43" i="14" s="1"/>
  <c r="M43" i="14" s="1"/>
  <c r="N43" i="14" s="1"/>
  <c r="O43" i="14" s="1"/>
  <c r="P43" i="14" s="1"/>
  <c r="R43" i="14" s="1"/>
  <c r="J45" i="14"/>
  <c r="K45" i="14" s="1"/>
  <c r="L45" i="14" s="1"/>
  <c r="M45" i="14" s="1"/>
  <c r="N45" i="14" s="1"/>
  <c r="O45" i="14" s="1"/>
  <c r="P45" i="14" s="1"/>
  <c r="R45" i="14" s="1"/>
  <c r="J47" i="14"/>
  <c r="K47" i="14" s="1"/>
  <c r="J49" i="14"/>
  <c r="K49" i="14" s="1"/>
  <c r="L49" i="14" s="1"/>
  <c r="M49" i="14" s="1"/>
  <c r="N49" i="14" s="1"/>
  <c r="O49" i="14" s="1"/>
  <c r="P49" i="14" s="1"/>
  <c r="R49" i="14" s="1"/>
  <c r="J51" i="14"/>
  <c r="K51" i="14" s="1"/>
  <c r="L51" i="14" s="1"/>
  <c r="M51" i="14" s="1"/>
  <c r="N51" i="14" s="1"/>
  <c r="O51" i="14" s="1"/>
  <c r="P51" i="14" s="1"/>
  <c r="R51" i="14" s="1"/>
  <c r="J53" i="14"/>
  <c r="K53" i="14" s="1"/>
  <c r="L53" i="14" s="1"/>
  <c r="M53" i="14" s="1"/>
  <c r="N53" i="14" s="1"/>
  <c r="O53" i="14" s="1"/>
  <c r="P53" i="14" s="1"/>
  <c r="R53" i="14" s="1"/>
  <c r="J12" i="14"/>
  <c r="K12" i="14" s="1"/>
  <c r="L12" i="14" s="1"/>
  <c r="M12" i="14" s="1"/>
  <c r="N12" i="14" s="1"/>
  <c r="O12" i="14" s="1"/>
  <c r="P12" i="14" s="1"/>
  <c r="R12" i="14" s="1"/>
  <c r="J16" i="14"/>
  <c r="K16" i="14" s="1"/>
  <c r="L16" i="14" s="1"/>
  <c r="M16" i="14" s="1"/>
  <c r="N16" i="14" s="1"/>
  <c r="O16" i="14" s="1"/>
  <c r="P16" i="14" s="1"/>
  <c r="R16" i="14" s="1"/>
  <c r="J20" i="14"/>
  <c r="K20" i="14" s="1"/>
  <c r="L20" i="14" s="1"/>
  <c r="M20" i="14" s="1"/>
  <c r="N20" i="14" s="1"/>
  <c r="O20" i="14" s="1"/>
  <c r="P20" i="14" s="1"/>
  <c r="R20" i="14" s="1"/>
  <c r="J24" i="14"/>
  <c r="K24" i="14" s="1"/>
  <c r="L24" i="14" s="1"/>
  <c r="M24" i="14" s="1"/>
  <c r="N24" i="14" s="1"/>
  <c r="O24" i="14" s="1"/>
  <c r="P24" i="14" s="1"/>
  <c r="R24" i="14" s="1"/>
  <c r="J28" i="14"/>
  <c r="K28" i="14" s="1"/>
  <c r="L28" i="14" s="1"/>
  <c r="M28" i="14" s="1"/>
  <c r="N28" i="14" s="1"/>
  <c r="O28" i="14" s="1"/>
  <c r="P28" i="14" s="1"/>
  <c r="R28" i="14" s="1"/>
  <c r="J32" i="14"/>
  <c r="K32" i="14" s="1"/>
  <c r="L32" i="14" s="1"/>
  <c r="M32" i="14" s="1"/>
  <c r="N32" i="14" s="1"/>
  <c r="O32" i="14" s="1"/>
  <c r="P32" i="14" s="1"/>
  <c r="R32" i="14" s="1"/>
  <c r="J36" i="14"/>
  <c r="K36" i="14" s="1"/>
  <c r="L36" i="14" s="1"/>
  <c r="M36" i="14" s="1"/>
  <c r="N36" i="14" s="1"/>
  <c r="O36" i="14" s="1"/>
  <c r="P36" i="14" s="1"/>
  <c r="R36" i="14" s="1"/>
  <c r="J40" i="14"/>
  <c r="K40" i="14" s="1"/>
  <c r="L40" i="14" s="1"/>
  <c r="M40" i="14" s="1"/>
  <c r="N40" i="14" s="1"/>
  <c r="O40" i="14" s="1"/>
  <c r="P40" i="14" s="1"/>
  <c r="R40" i="14" s="1"/>
  <c r="J44" i="14"/>
  <c r="K44" i="14" s="1"/>
  <c r="J48" i="14"/>
  <c r="K48" i="14" s="1"/>
  <c r="L48" i="14" s="1"/>
  <c r="M48" i="14" s="1"/>
  <c r="N48" i="14" s="1"/>
  <c r="O48" i="14" s="1"/>
  <c r="P48" i="14" s="1"/>
  <c r="R48" i="14" s="1"/>
  <c r="J52" i="14"/>
  <c r="K52" i="14" s="1"/>
  <c r="L52" i="14" s="1"/>
  <c r="M52" i="14" s="1"/>
  <c r="N52" i="14" s="1"/>
  <c r="O52" i="14" s="1"/>
  <c r="P52" i="14" s="1"/>
  <c r="R52" i="14" s="1"/>
  <c r="J10" i="14"/>
  <c r="K10" i="14" s="1"/>
  <c r="L10" i="14" s="1"/>
  <c r="M10" i="14" s="1"/>
  <c r="N10" i="14" s="1"/>
  <c r="O10" i="14" s="1"/>
  <c r="P10" i="14" s="1"/>
  <c r="R10" i="14" s="1"/>
  <c r="J14" i="14"/>
  <c r="K14" i="14" s="1"/>
  <c r="L14" i="14" s="1"/>
  <c r="M14" i="14" s="1"/>
  <c r="N14" i="14" s="1"/>
  <c r="O14" i="14" s="1"/>
  <c r="P14" i="14" s="1"/>
  <c r="R14" i="14" s="1"/>
  <c r="J18" i="14"/>
  <c r="K18" i="14" s="1"/>
  <c r="L18" i="14" s="1"/>
  <c r="M18" i="14" s="1"/>
  <c r="N18" i="14" s="1"/>
  <c r="O18" i="14" s="1"/>
  <c r="P18" i="14" s="1"/>
  <c r="R18" i="14" s="1"/>
  <c r="J22" i="14"/>
  <c r="K22" i="14" s="1"/>
  <c r="L22" i="14" s="1"/>
  <c r="M22" i="14" s="1"/>
  <c r="N22" i="14" s="1"/>
  <c r="O22" i="14" s="1"/>
  <c r="P22" i="14" s="1"/>
  <c r="R22" i="14" s="1"/>
  <c r="J26" i="14"/>
  <c r="K26" i="14" s="1"/>
  <c r="L26" i="14" s="1"/>
  <c r="M26" i="14" s="1"/>
  <c r="N26" i="14" s="1"/>
  <c r="O26" i="14" s="1"/>
  <c r="P26" i="14" s="1"/>
  <c r="R26" i="14" s="1"/>
  <c r="J30" i="14"/>
  <c r="K30" i="14" s="1"/>
  <c r="L30" i="14" s="1"/>
  <c r="M30" i="14" s="1"/>
  <c r="N30" i="14" s="1"/>
  <c r="O30" i="14" s="1"/>
  <c r="P30" i="14" s="1"/>
  <c r="R30" i="14" s="1"/>
  <c r="J34" i="14"/>
  <c r="K34" i="14" s="1"/>
  <c r="J38" i="14"/>
  <c r="K38" i="14" s="1"/>
  <c r="J42" i="14"/>
  <c r="K42" i="14" s="1"/>
  <c r="L42" i="14" s="1"/>
  <c r="M42" i="14" s="1"/>
  <c r="N42" i="14" s="1"/>
  <c r="O42" i="14" s="1"/>
  <c r="P42" i="14" s="1"/>
  <c r="R42" i="14" s="1"/>
  <c r="J46" i="14"/>
  <c r="K46" i="14" s="1"/>
  <c r="L46" i="14" s="1"/>
  <c r="M46" i="14" s="1"/>
  <c r="N46" i="14" s="1"/>
  <c r="O46" i="14" s="1"/>
  <c r="P46" i="14" s="1"/>
  <c r="R46" i="14" s="1"/>
  <c r="J50" i="14"/>
  <c r="K50" i="14" s="1"/>
  <c r="L50" i="14" s="1"/>
  <c r="M50" i="14" s="1"/>
  <c r="N50" i="14" s="1"/>
  <c r="O50" i="14" s="1"/>
  <c r="P50" i="14" s="1"/>
  <c r="R50" i="14" s="1"/>
  <c r="J8" i="14"/>
  <c r="K8" i="14" s="1"/>
  <c r="L8" i="14" s="1"/>
  <c r="M8" i="14" s="1"/>
  <c r="N8" i="14" s="1"/>
  <c r="O8" i="14" s="1"/>
  <c r="P8" i="14" s="1"/>
  <c r="R8" i="14" s="1"/>
  <c r="D22" i="10"/>
  <c r="J468" i="15"/>
  <c r="K468" i="15" s="1"/>
  <c r="J470" i="15"/>
  <c r="K470" i="15" s="1"/>
  <c r="J443" i="15"/>
  <c r="K443" i="15" s="1"/>
  <c r="J445" i="15"/>
  <c r="K445" i="15" s="1"/>
  <c r="L445" i="15" s="1"/>
  <c r="M445" i="15" s="1"/>
  <c r="N445" i="15" s="1"/>
  <c r="O445" i="15" s="1"/>
  <c r="P445" i="15" s="1"/>
  <c r="R445" i="15" s="1"/>
  <c r="J447" i="15"/>
  <c r="K447" i="15" s="1"/>
  <c r="J449" i="15"/>
  <c r="K449" i="15" s="1"/>
  <c r="L449" i="15" s="1"/>
  <c r="M449" i="15" s="1"/>
  <c r="N449" i="15" s="1"/>
  <c r="O449" i="15" s="1"/>
  <c r="P449" i="15" s="1"/>
  <c r="R449" i="15" s="1"/>
  <c r="J451" i="15"/>
  <c r="K451" i="15" s="1"/>
  <c r="J453" i="15"/>
  <c r="K453" i="15" s="1"/>
  <c r="J455" i="15"/>
  <c r="K455" i="15" s="1"/>
  <c r="J457" i="15"/>
  <c r="K457" i="15" s="1"/>
  <c r="J459" i="15"/>
  <c r="K459" i="15" s="1"/>
  <c r="L459" i="15" s="1"/>
  <c r="M459" i="15" s="1"/>
  <c r="N459" i="15" s="1"/>
  <c r="O459" i="15" s="1"/>
  <c r="P459" i="15" s="1"/>
  <c r="R459" i="15" s="1"/>
  <c r="J461" i="15"/>
  <c r="K461" i="15" s="1"/>
  <c r="J463" i="15"/>
  <c r="K463" i="15" s="1"/>
  <c r="L463" i="15" s="1"/>
  <c r="M463" i="15" s="1"/>
  <c r="N463" i="15" s="1"/>
  <c r="O463" i="15" s="1"/>
  <c r="P463" i="15" s="1"/>
  <c r="R463" i="15" s="1"/>
  <c r="J465" i="15"/>
  <c r="K465" i="15" s="1"/>
  <c r="J416" i="15"/>
  <c r="K416" i="15" s="1"/>
  <c r="J418" i="15"/>
  <c r="K418" i="15" s="1"/>
  <c r="J420" i="15"/>
  <c r="K420" i="15" s="1"/>
  <c r="L420" i="15" s="1"/>
  <c r="M420" i="15" s="1"/>
  <c r="N420" i="15" s="1"/>
  <c r="O420" i="15" s="1"/>
  <c r="P420" i="15" s="1"/>
  <c r="R420" i="15" s="1"/>
  <c r="J422" i="15"/>
  <c r="K422" i="15" s="1"/>
  <c r="J424" i="15"/>
  <c r="K424" i="15" s="1"/>
  <c r="L424" i="15" s="1"/>
  <c r="M424" i="15" s="1"/>
  <c r="N424" i="15" s="1"/>
  <c r="O424" i="15" s="1"/>
  <c r="P424" i="15" s="1"/>
  <c r="R424" i="15" s="1"/>
  <c r="J426" i="15"/>
  <c r="K426" i="15" s="1"/>
  <c r="J428" i="15"/>
  <c r="K428" i="15" s="1"/>
  <c r="L428" i="15" s="1"/>
  <c r="M428" i="15" s="1"/>
  <c r="N428" i="15" s="1"/>
  <c r="O428" i="15" s="1"/>
  <c r="P428" i="15" s="1"/>
  <c r="R428" i="15" s="1"/>
  <c r="J430" i="15"/>
  <c r="K430" i="15" s="1"/>
  <c r="J432" i="15"/>
  <c r="K432" i="15" s="1"/>
  <c r="L432" i="15" s="1"/>
  <c r="M432" i="15" s="1"/>
  <c r="N432" i="15" s="1"/>
  <c r="O432" i="15" s="1"/>
  <c r="P432" i="15" s="1"/>
  <c r="R432" i="15" s="1"/>
  <c r="J434" i="15"/>
  <c r="K434" i="15" s="1"/>
  <c r="J436" i="15"/>
  <c r="K436" i="15" s="1"/>
  <c r="L436" i="15" s="1"/>
  <c r="M436" i="15" s="1"/>
  <c r="N436" i="15" s="1"/>
  <c r="O436" i="15" s="1"/>
  <c r="P436" i="15" s="1"/>
  <c r="R436" i="15" s="1"/>
  <c r="J438" i="15"/>
  <c r="K438" i="15" s="1"/>
  <c r="J440" i="15"/>
  <c r="K440" i="15" s="1"/>
  <c r="J415" i="15"/>
  <c r="K415" i="15" s="1"/>
  <c r="J413" i="15"/>
  <c r="K413" i="15" s="1"/>
  <c r="L413" i="15" s="1"/>
  <c r="M413" i="15" s="1"/>
  <c r="N413" i="15" s="1"/>
  <c r="O413" i="15" s="1"/>
  <c r="P413" i="15" s="1"/>
  <c r="R413" i="15" s="1"/>
  <c r="J411" i="15"/>
  <c r="K411" i="15" s="1"/>
  <c r="J467" i="15"/>
  <c r="K467" i="15" s="1"/>
  <c r="L467" i="15" s="1"/>
  <c r="M467" i="15" s="1"/>
  <c r="N467" i="15" s="1"/>
  <c r="O467" i="15" s="1"/>
  <c r="P467" i="15" s="1"/>
  <c r="R467" i="15" s="1"/>
  <c r="J442" i="15"/>
  <c r="K442" i="15" s="1"/>
  <c r="L442" i="15" s="1"/>
  <c r="M442" i="15" s="1"/>
  <c r="N442" i="15" s="1"/>
  <c r="O442" i="15" s="1"/>
  <c r="P442" i="15" s="1"/>
  <c r="R442" i="15" s="1"/>
  <c r="J446" i="15"/>
  <c r="K446" i="15" s="1"/>
  <c r="J450" i="15"/>
  <c r="K450" i="15" s="1"/>
  <c r="J454" i="15"/>
  <c r="K454" i="15" s="1"/>
  <c r="J458" i="15"/>
  <c r="K458" i="15" s="1"/>
  <c r="J462" i="15"/>
  <c r="K462" i="15" s="1"/>
  <c r="J466" i="15"/>
  <c r="K466" i="15" s="1"/>
  <c r="J419" i="15"/>
  <c r="K419" i="15" s="1"/>
  <c r="J423" i="15"/>
  <c r="K423" i="15" s="1"/>
  <c r="J427" i="15"/>
  <c r="K427" i="15" s="1"/>
  <c r="J431" i="15"/>
  <c r="K431" i="15" s="1"/>
  <c r="J435" i="15"/>
  <c r="K435" i="15" s="1"/>
  <c r="J439" i="15"/>
  <c r="K439" i="15" s="1"/>
  <c r="J414" i="15"/>
  <c r="K414" i="15" s="1"/>
  <c r="L414" i="15" s="1"/>
  <c r="M414" i="15" s="1"/>
  <c r="N414" i="15" s="1"/>
  <c r="O414" i="15" s="1"/>
  <c r="P414" i="15" s="1"/>
  <c r="R414" i="15" s="1"/>
  <c r="J410" i="15"/>
  <c r="K410" i="15" s="1"/>
  <c r="L410" i="15" s="1"/>
  <c r="M410" i="15" s="1"/>
  <c r="N410" i="15" s="1"/>
  <c r="O410" i="15" s="1"/>
  <c r="P410" i="15" s="1"/>
  <c r="R410" i="15" s="1"/>
  <c r="J408" i="15"/>
  <c r="K408" i="15" s="1"/>
  <c r="J404" i="15"/>
  <c r="K404" i="15" s="1"/>
  <c r="L404" i="15" s="1"/>
  <c r="M404" i="15" s="1"/>
  <c r="N404" i="15" s="1"/>
  <c r="O404" i="15" s="1"/>
  <c r="P404" i="15" s="1"/>
  <c r="R404" i="15" s="1"/>
  <c r="J399" i="15"/>
  <c r="K399" i="15" s="1"/>
  <c r="L399" i="15" s="1"/>
  <c r="M399" i="15" s="1"/>
  <c r="N399" i="15" s="1"/>
  <c r="O399" i="15" s="1"/>
  <c r="P399" i="15" s="1"/>
  <c r="R399" i="15" s="1"/>
  <c r="J398" i="15"/>
  <c r="K398" i="15" s="1"/>
  <c r="L398" i="15" s="1"/>
  <c r="M398" i="15" s="1"/>
  <c r="N398" i="15" s="1"/>
  <c r="O398" i="15" s="1"/>
  <c r="P398" i="15" s="1"/>
  <c r="R398" i="15" s="1"/>
  <c r="J396" i="15"/>
  <c r="K396" i="15" s="1"/>
  <c r="J394" i="15"/>
  <c r="K394" i="15" s="1"/>
  <c r="L394" i="15" s="1"/>
  <c r="M394" i="15" s="1"/>
  <c r="N394" i="15" s="1"/>
  <c r="O394" i="15" s="1"/>
  <c r="P394" i="15" s="1"/>
  <c r="R394" i="15" s="1"/>
  <c r="J392" i="15"/>
  <c r="K392" i="15" s="1"/>
  <c r="L392" i="15" s="1"/>
  <c r="M392" i="15" s="1"/>
  <c r="N392" i="15" s="1"/>
  <c r="O392" i="15" s="1"/>
  <c r="P392" i="15" s="1"/>
  <c r="R392" i="15" s="1"/>
  <c r="J387" i="15"/>
  <c r="K387" i="15" s="1"/>
  <c r="J366" i="15"/>
  <c r="K366" i="15" s="1"/>
  <c r="L366" i="15" s="1"/>
  <c r="M366" i="15" s="1"/>
  <c r="N366" i="15" s="1"/>
  <c r="O366" i="15" s="1"/>
  <c r="P366" i="15" s="1"/>
  <c r="R366" i="15" s="1"/>
  <c r="J359" i="15"/>
  <c r="K359" i="15" s="1"/>
  <c r="J313" i="15"/>
  <c r="K313" i="15" s="1"/>
  <c r="L313" i="15" s="1"/>
  <c r="M313" i="15" s="1"/>
  <c r="N313" i="15" s="1"/>
  <c r="O313" i="15" s="1"/>
  <c r="P313" i="15" s="1"/>
  <c r="R313" i="15" s="1"/>
  <c r="J315" i="15"/>
  <c r="K315" i="15" s="1"/>
  <c r="J317" i="15"/>
  <c r="K317" i="15" s="1"/>
  <c r="L317" i="15" s="1"/>
  <c r="M317" i="15" s="1"/>
  <c r="N317" i="15" s="1"/>
  <c r="O317" i="15" s="1"/>
  <c r="P317" i="15" s="1"/>
  <c r="R317" i="15" s="1"/>
  <c r="J319" i="15"/>
  <c r="K319" i="15" s="1"/>
  <c r="J321" i="15"/>
  <c r="K321" i="15" s="1"/>
  <c r="L321" i="15" s="1"/>
  <c r="M321" i="15" s="1"/>
  <c r="N321" i="15" s="1"/>
  <c r="O321" i="15" s="1"/>
  <c r="P321" i="15" s="1"/>
  <c r="R321" i="15" s="1"/>
  <c r="J323" i="15"/>
  <c r="K323" i="15" s="1"/>
  <c r="J325" i="15"/>
  <c r="K325" i="15" s="1"/>
  <c r="L325" i="15" s="1"/>
  <c r="M325" i="15" s="1"/>
  <c r="N325" i="15" s="1"/>
  <c r="O325" i="15" s="1"/>
  <c r="P325" i="15" s="1"/>
  <c r="R325" i="15" s="1"/>
  <c r="J327" i="15"/>
  <c r="K327" i="15" s="1"/>
  <c r="L327" i="15" s="1"/>
  <c r="M327" i="15" s="1"/>
  <c r="N327" i="15" s="1"/>
  <c r="O327" i="15" s="1"/>
  <c r="P327" i="15" s="1"/>
  <c r="R327" i="15" s="1"/>
  <c r="J329" i="15"/>
  <c r="K329" i="15" s="1"/>
  <c r="J331" i="15"/>
  <c r="K331" i="15" s="1"/>
  <c r="L331" i="15" s="1"/>
  <c r="M331" i="15" s="1"/>
  <c r="N331" i="15" s="1"/>
  <c r="O331" i="15" s="1"/>
  <c r="P331" i="15" s="1"/>
  <c r="R331" i="15" s="1"/>
  <c r="J333" i="15"/>
  <c r="K333" i="15" s="1"/>
  <c r="J335" i="15"/>
  <c r="K335" i="15" s="1"/>
  <c r="L335" i="15" s="1"/>
  <c r="M335" i="15" s="1"/>
  <c r="N335" i="15" s="1"/>
  <c r="O335" i="15" s="1"/>
  <c r="P335" i="15" s="1"/>
  <c r="R335" i="15" s="1"/>
  <c r="J337" i="15"/>
  <c r="K337" i="15" s="1"/>
  <c r="J339" i="15"/>
  <c r="K339" i="15" s="1"/>
  <c r="L339" i="15" s="1"/>
  <c r="M339" i="15" s="1"/>
  <c r="N339" i="15" s="1"/>
  <c r="O339" i="15" s="1"/>
  <c r="P339" i="15" s="1"/>
  <c r="R339" i="15" s="1"/>
  <c r="J341" i="15"/>
  <c r="K341" i="15" s="1"/>
  <c r="J343" i="15"/>
  <c r="K343" i="15" s="1"/>
  <c r="J345" i="15"/>
  <c r="K345" i="15" s="1"/>
  <c r="L345" i="15" s="1"/>
  <c r="M345" i="15" s="1"/>
  <c r="N345" i="15" s="1"/>
  <c r="O345" i="15" s="1"/>
  <c r="P345" i="15" s="1"/>
  <c r="R345" i="15" s="1"/>
  <c r="J347" i="15"/>
  <c r="K347" i="15" s="1"/>
  <c r="J349" i="15"/>
  <c r="K349" i="15" s="1"/>
  <c r="L349" i="15" s="1"/>
  <c r="M349" i="15" s="1"/>
  <c r="N349" i="15" s="1"/>
  <c r="O349" i="15" s="1"/>
  <c r="P349" i="15" s="1"/>
  <c r="R349" i="15" s="1"/>
  <c r="J351" i="15"/>
  <c r="K351" i="15" s="1"/>
  <c r="J353" i="15"/>
  <c r="K353" i="15" s="1"/>
  <c r="L353" i="15" s="1"/>
  <c r="M353" i="15" s="1"/>
  <c r="N353" i="15" s="1"/>
  <c r="O353" i="15" s="1"/>
  <c r="P353" i="15" s="1"/>
  <c r="R353" i="15" s="1"/>
  <c r="J355" i="15"/>
  <c r="K355" i="15" s="1"/>
  <c r="J357" i="15"/>
  <c r="K357" i="15" s="1"/>
  <c r="L357" i="15" s="1"/>
  <c r="M357" i="15" s="1"/>
  <c r="N357" i="15" s="1"/>
  <c r="O357" i="15" s="1"/>
  <c r="P357" i="15" s="1"/>
  <c r="R357" i="15" s="1"/>
  <c r="J279" i="15"/>
  <c r="K279" i="15" s="1"/>
  <c r="J281" i="15"/>
  <c r="K281" i="15" s="1"/>
  <c r="J283" i="15"/>
  <c r="K283" i="15" s="1"/>
  <c r="J285" i="15"/>
  <c r="K285" i="15" s="1"/>
  <c r="L285" i="15" s="1"/>
  <c r="M285" i="15" s="1"/>
  <c r="N285" i="15" s="1"/>
  <c r="O285" i="15" s="1"/>
  <c r="P285" i="15" s="1"/>
  <c r="R285" i="15" s="1"/>
  <c r="J287" i="15"/>
  <c r="K287" i="15" s="1"/>
  <c r="L287" i="15" s="1"/>
  <c r="M287" i="15" s="1"/>
  <c r="N287" i="15" s="1"/>
  <c r="O287" i="15" s="1"/>
  <c r="P287" i="15" s="1"/>
  <c r="R287" i="15" s="1"/>
  <c r="J289" i="15"/>
  <c r="K289" i="15" s="1"/>
  <c r="L289" i="15" s="1"/>
  <c r="M289" i="15" s="1"/>
  <c r="N289" i="15" s="1"/>
  <c r="O289" i="15" s="1"/>
  <c r="P289" i="15" s="1"/>
  <c r="R289" i="15" s="1"/>
  <c r="J291" i="15"/>
  <c r="K291" i="15" s="1"/>
  <c r="L291" i="15" s="1"/>
  <c r="M291" i="15" s="1"/>
  <c r="N291" i="15" s="1"/>
  <c r="O291" i="15" s="1"/>
  <c r="P291" i="15" s="1"/>
  <c r="R291" i="15" s="1"/>
  <c r="J293" i="15"/>
  <c r="K293" i="15" s="1"/>
  <c r="L293" i="15" s="1"/>
  <c r="M293" i="15" s="1"/>
  <c r="N293" i="15" s="1"/>
  <c r="O293" i="15" s="1"/>
  <c r="P293" i="15" s="1"/>
  <c r="R293" i="15" s="1"/>
  <c r="J295" i="15"/>
  <c r="K295" i="15" s="1"/>
  <c r="J297" i="15"/>
  <c r="K297" i="15" s="1"/>
  <c r="L297" i="15" s="1"/>
  <c r="M297" i="15" s="1"/>
  <c r="N297" i="15" s="1"/>
  <c r="O297" i="15" s="1"/>
  <c r="P297" i="15" s="1"/>
  <c r="R297" i="15" s="1"/>
  <c r="J299" i="15"/>
  <c r="K299" i="15" s="1"/>
  <c r="J301" i="15"/>
  <c r="K301" i="15" s="1"/>
  <c r="L301" i="15" s="1"/>
  <c r="M301" i="15" s="1"/>
  <c r="N301" i="15" s="1"/>
  <c r="O301" i="15" s="1"/>
  <c r="P301" i="15" s="1"/>
  <c r="R301" i="15" s="1"/>
  <c r="J303" i="15"/>
  <c r="K303" i="15" s="1"/>
  <c r="J305" i="15"/>
  <c r="K305" i="15" s="1"/>
  <c r="L305" i="15" s="1"/>
  <c r="M305" i="15" s="1"/>
  <c r="N305" i="15" s="1"/>
  <c r="O305" i="15" s="1"/>
  <c r="P305" i="15" s="1"/>
  <c r="R305" i="15" s="1"/>
  <c r="J307" i="15"/>
  <c r="K307" i="15" s="1"/>
  <c r="J309" i="15"/>
  <c r="K309" i="15" s="1"/>
  <c r="L309" i="15" s="1"/>
  <c r="M309" i="15" s="1"/>
  <c r="N309" i="15" s="1"/>
  <c r="O309" i="15" s="1"/>
  <c r="P309" i="15" s="1"/>
  <c r="R309" i="15" s="1"/>
  <c r="J311" i="15"/>
  <c r="K311" i="15" s="1"/>
  <c r="J256" i="15"/>
  <c r="K256" i="15" s="1"/>
  <c r="L256" i="15" s="1"/>
  <c r="M256" i="15" s="1"/>
  <c r="N256" i="15" s="1"/>
  <c r="O256" i="15" s="1"/>
  <c r="P256" i="15" s="1"/>
  <c r="R256" i="15" s="1"/>
  <c r="J258" i="15"/>
  <c r="K258" i="15" s="1"/>
  <c r="L258" i="15" s="1"/>
  <c r="M258" i="15" s="1"/>
  <c r="N258" i="15" s="1"/>
  <c r="O258" i="15" s="1"/>
  <c r="P258" i="15" s="1"/>
  <c r="R258" i="15" s="1"/>
  <c r="J260" i="15"/>
  <c r="K260" i="15" s="1"/>
  <c r="L260" i="15" s="1"/>
  <c r="M260" i="15" s="1"/>
  <c r="N260" i="15" s="1"/>
  <c r="O260" i="15" s="1"/>
  <c r="P260" i="15" s="1"/>
  <c r="R260" i="15" s="1"/>
  <c r="J262" i="15"/>
  <c r="K262" i="15" s="1"/>
  <c r="L262" i="15" s="1"/>
  <c r="M262" i="15" s="1"/>
  <c r="N262" i="15" s="1"/>
  <c r="O262" i="15" s="1"/>
  <c r="P262" i="15" s="1"/>
  <c r="R262" i="15" s="1"/>
  <c r="J264" i="15"/>
  <c r="K264" i="15" s="1"/>
  <c r="L264" i="15" s="1"/>
  <c r="M264" i="15" s="1"/>
  <c r="N264" i="15" s="1"/>
  <c r="O264" i="15" s="1"/>
  <c r="P264" i="15" s="1"/>
  <c r="R264" i="15" s="1"/>
  <c r="J266" i="15"/>
  <c r="K266" i="15" s="1"/>
  <c r="L266" i="15" s="1"/>
  <c r="M266" i="15" s="1"/>
  <c r="N266" i="15" s="1"/>
  <c r="O266" i="15" s="1"/>
  <c r="P266" i="15" s="1"/>
  <c r="R266" i="15" s="1"/>
  <c r="J268" i="15"/>
  <c r="K268" i="15" s="1"/>
  <c r="L268" i="15" s="1"/>
  <c r="M268" i="15" s="1"/>
  <c r="N268" i="15" s="1"/>
  <c r="O268" i="15" s="1"/>
  <c r="P268" i="15" s="1"/>
  <c r="R268" i="15" s="1"/>
  <c r="J270" i="15"/>
  <c r="K270" i="15" s="1"/>
  <c r="L270" i="15" s="1"/>
  <c r="M270" i="15" s="1"/>
  <c r="N270" i="15" s="1"/>
  <c r="O270" i="15" s="1"/>
  <c r="P270" i="15" s="1"/>
  <c r="R270" i="15" s="1"/>
  <c r="J272" i="15"/>
  <c r="K272" i="15" s="1"/>
  <c r="L272" i="15" s="1"/>
  <c r="M272" i="15" s="1"/>
  <c r="N272" i="15" s="1"/>
  <c r="O272" i="15" s="1"/>
  <c r="P272" i="15" s="1"/>
  <c r="R272" i="15" s="1"/>
  <c r="J274" i="15"/>
  <c r="K274" i="15" s="1"/>
  <c r="L274" i="15" s="1"/>
  <c r="M274" i="15" s="1"/>
  <c r="N274" i="15" s="1"/>
  <c r="O274" i="15" s="1"/>
  <c r="P274" i="15" s="1"/>
  <c r="R274" i="15" s="1"/>
  <c r="J276" i="15"/>
  <c r="K276" i="15" s="1"/>
  <c r="L276" i="15" s="1"/>
  <c r="M276" i="15" s="1"/>
  <c r="N276" i="15" s="1"/>
  <c r="O276" i="15" s="1"/>
  <c r="P276" i="15" s="1"/>
  <c r="R276" i="15" s="1"/>
  <c r="J278" i="15"/>
  <c r="K278" i="15" s="1"/>
  <c r="L278" i="15" s="1"/>
  <c r="M278" i="15" s="1"/>
  <c r="N278" i="15" s="1"/>
  <c r="O278" i="15" s="1"/>
  <c r="P278" i="15" s="1"/>
  <c r="R278" i="15" s="1"/>
  <c r="J212" i="15"/>
  <c r="K212" i="15" s="1"/>
  <c r="L212" i="15" s="1"/>
  <c r="M212" i="15" s="1"/>
  <c r="N212" i="15" s="1"/>
  <c r="O212" i="15" s="1"/>
  <c r="P212" i="15" s="1"/>
  <c r="R212" i="15" s="1"/>
  <c r="J214" i="15"/>
  <c r="K214" i="15" s="1"/>
  <c r="J216" i="15"/>
  <c r="K216" i="15" s="1"/>
  <c r="L216" i="15" s="1"/>
  <c r="M216" i="15" s="1"/>
  <c r="N216" i="15" s="1"/>
  <c r="O216" i="15" s="1"/>
  <c r="P216" i="15" s="1"/>
  <c r="R216" i="15" s="1"/>
  <c r="J218" i="15"/>
  <c r="K218" i="15" s="1"/>
  <c r="J220" i="15"/>
  <c r="K220" i="15" s="1"/>
  <c r="L220" i="15" s="1"/>
  <c r="M220" i="15" s="1"/>
  <c r="N220" i="15" s="1"/>
  <c r="O220" i="15" s="1"/>
  <c r="P220" i="15" s="1"/>
  <c r="R220" i="15" s="1"/>
  <c r="J222" i="15"/>
  <c r="K222" i="15" s="1"/>
  <c r="J224" i="15"/>
  <c r="K224" i="15" s="1"/>
  <c r="L224" i="15" s="1"/>
  <c r="M224" i="15" s="1"/>
  <c r="N224" i="15" s="1"/>
  <c r="O224" i="15" s="1"/>
  <c r="P224" i="15" s="1"/>
  <c r="R224" i="15" s="1"/>
  <c r="J226" i="15"/>
  <c r="K226" i="15" s="1"/>
  <c r="J228" i="15"/>
  <c r="K228" i="15" s="1"/>
  <c r="L228" i="15" s="1"/>
  <c r="M228" i="15" s="1"/>
  <c r="N228" i="15" s="1"/>
  <c r="O228" i="15" s="1"/>
  <c r="P228" i="15" s="1"/>
  <c r="R228" i="15" s="1"/>
  <c r="J230" i="15"/>
  <c r="K230" i="15" s="1"/>
  <c r="J232" i="15"/>
  <c r="K232" i="15" s="1"/>
  <c r="L232" i="15" s="1"/>
  <c r="M232" i="15" s="1"/>
  <c r="N232" i="15" s="1"/>
  <c r="O232" i="15" s="1"/>
  <c r="P232" i="15" s="1"/>
  <c r="R232" i="15" s="1"/>
  <c r="J234" i="15"/>
  <c r="K234" i="15" s="1"/>
  <c r="J236" i="15"/>
  <c r="K236" i="15" s="1"/>
  <c r="L236" i="15" s="1"/>
  <c r="M236" i="15" s="1"/>
  <c r="N236" i="15" s="1"/>
  <c r="O236" i="15" s="1"/>
  <c r="P236" i="15" s="1"/>
  <c r="R236" i="15" s="1"/>
  <c r="J238" i="15"/>
  <c r="K238" i="15" s="1"/>
  <c r="L238" i="15" s="1"/>
  <c r="M238" i="15" s="1"/>
  <c r="N238" i="15" s="1"/>
  <c r="O238" i="15" s="1"/>
  <c r="P238" i="15" s="1"/>
  <c r="R238" i="15" s="1"/>
  <c r="J240" i="15"/>
  <c r="K240" i="15" s="1"/>
  <c r="L240" i="15" s="1"/>
  <c r="M240" i="15" s="1"/>
  <c r="N240" i="15" s="1"/>
  <c r="O240" i="15" s="1"/>
  <c r="P240" i="15" s="1"/>
  <c r="R240" i="15" s="1"/>
  <c r="J242" i="15"/>
  <c r="K242" i="15" s="1"/>
  <c r="L242" i="15" s="1"/>
  <c r="M242" i="15" s="1"/>
  <c r="N242" i="15" s="1"/>
  <c r="O242" i="15" s="1"/>
  <c r="P242" i="15" s="1"/>
  <c r="R242" i="15" s="1"/>
  <c r="J244" i="15"/>
  <c r="K244" i="15" s="1"/>
  <c r="L244" i="15" s="1"/>
  <c r="M244" i="15" s="1"/>
  <c r="N244" i="15" s="1"/>
  <c r="O244" i="15" s="1"/>
  <c r="P244" i="15" s="1"/>
  <c r="R244" i="15" s="1"/>
  <c r="J246" i="15"/>
  <c r="K246" i="15" s="1"/>
  <c r="L246" i="15" s="1"/>
  <c r="M246" i="15" s="1"/>
  <c r="N246" i="15" s="1"/>
  <c r="O246" i="15" s="1"/>
  <c r="P246" i="15" s="1"/>
  <c r="R246" i="15" s="1"/>
  <c r="J248" i="15"/>
  <c r="K248" i="15" s="1"/>
  <c r="L248" i="15" s="1"/>
  <c r="M248" i="15" s="1"/>
  <c r="N248" i="15" s="1"/>
  <c r="O248" i="15" s="1"/>
  <c r="P248" i="15" s="1"/>
  <c r="R248" i="15" s="1"/>
  <c r="J250" i="15"/>
  <c r="K250" i="15" s="1"/>
  <c r="L250" i="15" s="1"/>
  <c r="M250" i="15" s="1"/>
  <c r="N250" i="15" s="1"/>
  <c r="O250" i="15" s="1"/>
  <c r="P250" i="15" s="1"/>
  <c r="R250" i="15" s="1"/>
  <c r="J252" i="15"/>
  <c r="K252" i="15" s="1"/>
  <c r="L252" i="15" s="1"/>
  <c r="M252" i="15" s="1"/>
  <c r="N252" i="15" s="1"/>
  <c r="O252" i="15" s="1"/>
  <c r="P252" i="15" s="1"/>
  <c r="R252" i="15" s="1"/>
  <c r="J254" i="15"/>
  <c r="K254" i="15" s="1"/>
  <c r="L254" i="15" s="1"/>
  <c r="M254" i="15" s="1"/>
  <c r="N254" i="15" s="1"/>
  <c r="O254" i="15" s="1"/>
  <c r="P254" i="15" s="1"/>
  <c r="R254" i="15" s="1"/>
  <c r="J180" i="15"/>
  <c r="K180" i="15" s="1"/>
  <c r="L180" i="15" s="1"/>
  <c r="M180" i="15" s="1"/>
  <c r="N180" i="15" s="1"/>
  <c r="O180" i="15" s="1"/>
  <c r="P180" i="15" s="1"/>
  <c r="R180" i="15" s="1"/>
  <c r="J182" i="15"/>
  <c r="K182" i="15" s="1"/>
  <c r="L182" i="15" s="1"/>
  <c r="M182" i="15" s="1"/>
  <c r="N182" i="15" s="1"/>
  <c r="O182" i="15" s="1"/>
  <c r="P182" i="15" s="1"/>
  <c r="R182" i="15" s="1"/>
  <c r="J184" i="15"/>
  <c r="K184" i="15" s="1"/>
  <c r="L184" i="15" s="1"/>
  <c r="M184" i="15" s="1"/>
  <c r="N184" i="15" s="1"/>
  <c r="O184" i="15" s="1"/>
  <c r="P184" i="15" s="1"/>
  <c r="R184" i="15" s="1"/>
  <c r="J186" i="15"/>
  <c r="K186" i="15" s="1"/>
  <c r="L186" i="15" s="1"/>
  <c r="M186" i="15" s="1"/>
  <c r="N186" i="15" s="1"/>
  <c r="O186" i="15" s="1"/>
  <c r="P186" i="15" s="1"/>
  <c r="R186" i="15" s="1"/>
  <c r="J188" i="15"/>
  <c r="K188" i="15" s="1"/>
  <c r="L188" i="15" s="1"/>
  <c r="M188" i="15" s="1"/>
  <c r="N188" i="15" s="1"/>
  <c r="O188" i="15" s="1"/>
  <c r="P188" i="15" s="1"/>
  <c r="R188" i="15" s="1"/>
  <c r="J190" i="15"/>
  <c r="K190" i="15" s="1"/>
  <c r="L190" i="15" s="1"/>
  <c r="M190" i="15" s="1"/>
  <c r="N190" i="15" s="1"/>
  <c r="O190" i="15" s="1"/>
  <c r="P190" i="15" s="1"/>
  <c r="R190" i="15" s="1"/>
  <c r="J192" i="15"/>
  <c r="K192" i="15" s="1"/>
  <c r="L192" i="15" s="1"/>
  <c r="M192" i="15" s="1"/>
  <c r="N192" i="15" s="1"/>
  <c r="O192" i="15" s="1"/>
  <c r="P192" i="15" s="1"/>
  <c r="R192" i="15" s="1"/>
  <c r="J194" i="15"/>
  <c r="K194" i="15" s="1"/>
  <c r="J196" i="15"/>
  <c r="K196" i="15" s="1"/>
  <c r="L196" i="15" s="1"/>
  <c r="M196" i="15" s="1"/>
  <c r="N196" i="15" s="1"/>
  <c r="O196" i="15" s="1"/>
  <c r="P196" i="15" s="1"/>
  <c r="R196" i="15" s="1"/>
  <c r="J198" i="15"/>
  <c r="K198" i="15" s="1"/>
  <c r="J200" i="15"/>
  <c r="K200" i="15" s="1"/>
  <c r="L200" i="15" s="1"/>
  <c r="M200" i="15" s="1"/>
  <c r="N200" i="15" s="1"/>
  <c r="O200" i="15" s="1"/>
  <c r="P200" i="15" s="1"/>
  <c r="R200" i="15" s="1"/>
  <c r="J202" i="15"/>
  <c r="K202" i="15" s="1"/>
  <c r="J204" i="15"/>
  <c r="K204" i="15" s="1"/>
  <c r="L204" i="15" s="1"/>
  <c r="M204" i="15" s="1"/>
  <c r="N204" i="15" s="1"/>
  <c r="O204" i="15" s="1"/>
  <c r="P204" i="15" s="1"/>
  <c r="R204" i="15" s="1"/>
  <c r="J206" i="15"/>
  <c r="K206" i="15" s="1"/>
  <c r="J208" i="15"/>
  <c r="K208" i="15" s="1"/>
  <c r="L208" i="15" s="1"/>
  <c r="M208" i="15" s="1"/>
  <c r="N208" i="15" s="1"/>
  <c r="O208" i="15" s="1"/>
  <c r="P208" i="15" s="1"/>
  <c r="R208" i="15" s="1"/>
  <c r="J210" i="15"/>
  <c r="K210" i="15" s="1"/>
  <c r="J165" i="15"/>
  <c r="K165" i="15" s="1"/>
  <c r="J167" i="15"/>
  <c r="K167" i="15" s="1"/>
  <c r="J169" i="15"/>
  <c r="K169" i="15" s="1"/>
  <c r="J171" i="15"/>
  <c r="K171" i="15" s="1"/>
  <c r="J173" i="15"/>
  <c r="K173" i="15" s="1"/>
  <c r="J175" i="15"/>
  <c r="K175" i="15" s="1"/>
  <c r="J177" i="15"/>
  <c r="K177" i="15" s="1"/>
  <c r="J152" i="15"/>
  <c r="K152" i="15" s="1"/>
  <c r="L152" i="15" s="1"/>
  <c r="M152" i="15" s="1"/>
  <c r="N152" i="15" s="1"/>
  <c r="O152" i="15" s="1"/>
  <c r="P152" i="15" s="1"/>
  <c r="R152" i="15" s="1"/>
  <c r="J154" i="15"/>
  <c r="K154" i="15" s="1"/>
  <c r="L154" i="15" s="1"/>
  <c r="M154" i="15" s="1"/>
  <c r="N154" i="15" s="1"/>
  <c r="O154" i="15" s="1"/>
  <c r="P154" i="15" s="1"/>
  <c r="R154" i="15" s="1"/>
  <c r="J156" i="15"/>
  <c r="K156" i="15" s="1"/>
  <c r="L156" i="15" s="1"/>
  <c r="M156" i="15" s="1"/>
  <c r="N156" i="15" s="1"/>
  <c r="O156" i="15" s="1"/>
  <c r="P156" i="15" s="1"/>
  <c r="R156" i="15" s="1"/>
  <c r="J158" i="15"/>
  <c r="K158" i="15" s="1"/>
  <c r="L158" i="15" s="1"/>
  <c r="M158" i="15" s="1"/>
  <c r="N158" i="15" s="1"/>
  <c r="O158" i="15" s="1"/>
  <c r="P158" i="15" s="1"/>
  <c r="R158" i="15" s="1"/>
  <c r="J160" i="15"/>
  <c r="K160" i="15" s="1"/>
  <c r="L160" i="15" s="1"/>
  <c r="M160" i="15" s="1"/>
  <c r="N160" i="15" s="1"/>
  <c r="O160" i="15" s="1"/>
  <c r="P160" i="15" s="1"/>
  <c r="R160" i="15" s="1"/>
  <c r="J162" i="15"/>
  <c r="K162" i="15" s="1"/>
  <c r="L162" i="15" s="1"/>
  <c r="M162" i="15" s="1"/>
  <c r="N162" i="15" s="1"/>
  <c r="O162" i="15" s="1"/>
  <c r="P162" i="15" s="1"/>
  <c r="R162" i="15" s="1"/>
  <c r="J139" i="15"/>
  <c r="K139" i="15" s="1"/>
  <c r="L139" i="15" s="1"/>
  <c r="M139" i="15" s="1"/>
  <c r="N139" i="15" s="1"/>
  <c r="O139" i="15" s="1"/>
  <c r="P139" i="15" s="1"/>
  <c r="R139" i="15" s="1"/>
  <c r="J141" i="15"/>
  <c r="K141" i="15" s="1"/>
  <c r="L141" i="15" s="1"/>
  <c r="M141" i="15" s="1"/>
  <c r="N141" i="15" s="1"/>
  <c r="O141" i="15" s="1"/>
  <c r="P141" i="15" s="1"/>
  <c r="R141" i="15" s="1"/>
  <c r="J143" i="15"/>
  <c r="K143" i="15" s="1"/>
  <c r="L143" i="15" s="1"/>
  <c r="M143" i="15" s="1"/>
  <c r="N143" i="15" s="1"/>
  <c r="O143" i="15" s="1"/>
  <c r="P143" i="15" s="1"/>
  <c r="R143" i="15" s="1"/>
  <c r="J145" i="15"/>
  <c r="K145" i="15" s="1"/>
  <c r="J147" i="15"/>
  <c r="K147" i="15" s="1"/>
  <c r="L147" i="15" s="1"/>
  <c r="M147" i="15" s="1"/>
  <c r="N147" i="15" s="1"/>
  <c r="O147" i="15" s="1"/>
  <c r="P147" i="15" s="1"/>
  <c r="R147" i="15" s="1"/>
  <c r="J149" i="15"/>
  <c r="K149" i="15" s="1"/>
  <c r="L149" i="15" s="1"/>
  <c r="M149" i="15" s="1"/>
  <c r="N149" i="15" s="1"/>
  <c r="O149" i="15" s="1"/>
  <c r="P149" i="15" s="1"/>
  <c r="R149" i="15" s="1"/>
  <c r="J151" i="15"/>
  <c r="K151" i="15" s="1"/>
  <c r="L151" i="15" s="1"/>
  <c r="M151" i="15" s="1"/>
  <c r="N151" i="15" s="1"/>
  <c r="O151" i="15" s="1"/>
  <c r="P151" i="15" s="1"/>
  <c r="R151" i="15" s="1"/>
  <c r="J119" i="15"/>
  <c r="K119" i="15" s="1"/>
  <c r="L119" i="15" s="1"/>
  <c r="M119" i="15" s="1"/>
  <c r="N119" i="15" s="1"/>
  <c r="O119" i="15" s="1"/>
  <c r="P119" i="15" s="1"/>
  <c r="R119" i="15" s="1"/>
  <c r="J121" i="15"/>
  <c r="K121" i="15" s="1"/>
  <c r="L121" i="15" s="1"/>
  <c r="M121" i="15" s="1"/>
  <c r="N121" i="15" s="1"/>
  <c r="O121" i="15" s="1"/>
  <c r="P121" i="15" s="1"/>
  <c r="R121" i="15" s="1"/>
  <c r="J123" i="15"/>
  <c r="K123" i="15" s="1"/>
  <c r="J125" i="15"/>
  <c r="K125" i="15" s="1"/>
  <c r="L125" i="15" s="1"/>
  <c r="M125" i="15" s="1"/>
  <c r="N125" i="15" s="1"/>
  <c r="O125" i="15" s="1"/>
  <c r="P125" i="15" s="1"/>
  <c r="R125" i="15" s="1"/>
  <c r="J127" i="15"/>
  <c r="K127" i="15" s="1"/>
  <c r="L127" i="15" s="1"/>
  <c r="M127" i="15" s="1"/>
  <c r="N127" i="15" s="1"/>
  <c r="O127" i="15" s="1"/>
  <c r="P127" i="15" s="1"/>
  <c r="R127" i="15" s="1"/>
  <c r="J129" i="15"/>
  <c r="K129" i="15" s="1"/>
  <c r="L129" i="15" s="1"/>
  <c r="M129" i="15" s="1"/>
  <c r="N129" i="15" s="1"/>
  <c r="O129" i="15" s="1"/>
  <c r="P129" i="15" s="1"/>
  <c r="R129" i="15" s="1"/>
  <c r="J131" i="15"/>
  <c r="K131" i="15" s="1"/>
  <c r="J133" i="15"/>
  <c r="K133" i="15" s="1"/>
  <c r="L133" i="15" s="1"/>
  <c r="M133" i="15" s="1"/>
  <c r="N133" i="15" s="1"/>
  <c r="O133" i="15" s="1"/>
  <c r="P133" i="15" s="1"/>
  <c r="R133" i="15" s="1"/>
  <c r="J135" i="15"/>
  <c r="K135" i="15" s="1"/>
  <c r="L135" i="15" s="1"/>
  <c r="M135" i="15" s="1"/>
  <c r="N135" i="15" s="1"/>
  <c r="O135" i="15" s="1"/>
  <c r="P135" i="15" s="1"/>
  <c r="R135" i="15" s="1"/>
  <c r="J137" i="15"/>
  <c r="K137" i="15" s="1"/>
  <c r="L137" i="15" s="1"/>
  <c r="M137" i="15" s="1"/>
  <c r="N137" i="15" s="1"/>
  <c r="O137" i="15" s="1"/>
  <c r="P137" i="15" s="1"/>
  <c r="R137" i="15" s="1"/>
  <c r="J73" i="15"/>
  <c r="K73" i="15" s="1"/>
  <c r="J75" i="15"/>
  <c r="K75" i="15" s="1"/>
  <c r="L75" i="15" s="1"/>
  <c r="M75" i="15" s="1"/>
  <c r="N75" i="15" s="1"/>
  <c r="O75" i="15" s="1"/>
  <c r="P75" i="15" s="1"/>
  <c r="R75" i="15" s="1"/>
  <c r="J77" i="15"/>
  <c r="K77" i="15" s="1"/>
  <c r="L77" i="15" s="1"/>
  <c r="M77" i="15" s="1"/>
  <c r="N77" i="15" s="1"/>
  <c r="O77" i="15" s="1"/>
  <c r="P77" i="15" s="1"/>
  <c r="R77" i="15" s="1"/>
  <c r="J79" i="15"/>
  <c r="K79" i="15" s="1"/>
  <c r="L79" i="15" s="1"/>
  <c r="M79" i="15" s="1"/>
  <c r="N79" i="15" s="1"/>
  <c r="O79" i="15" s="1"/>
  <c r="P79" i="15" s="1"/>
  <c r="R79" i="15" s="1"/>
  <c r="J81" i="15"/>
  <c r="K81" i="15" s="1"/>
  <c r="L81" i="15" s="1"/>
  <c r="M81" i="15" s="1"/>
  <c r="N81" i="15" s="1"/>
  <c r="O81" i="15" s="1"/>
  <c r="P81" i="15" s="1"/>
  <c r="R81" i="15" s="1"/>
  <c r="J83" i="15"/>
  <c r="K83" i="15" s="1"/>
  <c r="L83" i="15" s="1"/>
  <c r="M83" i="15" s="1"/>
  <c r="N83" i="15" s="1"/>
  <c r="O83" i="15" s="1"/>
  <c r="P83" i="15" s="1"/>
  <c r="R83" i="15" s="1"/>
  <c r="J85" i="15"/>
  <c r="K85" i="15" s="1"/>
  <c r="L85" i="15" s="1"/>
  <c r="M85" i="15" s="1"/>
  <c r="N85" i="15" s="1"/>
  <c r="O85" i="15" s="1"/>
  <c r="P85" i="15" s="1"/>
  <c r="R85" i="15" s="1"/>
  <c r="J87" i="15"/>
  <c r="K87" i="15" s="1"/>
  <c r="L87" i="15" s="1"/>
  <c r="M87" i="15" s="1"/>
  <c r="N87" i="15" s="1"/>
  <c r="O87" i="15" s="1"/>
  <c r="P87" i="15" s="1"/>
  <c r="R87" i="15" s="1"/>
  <c r="J89" i="15"/>
  <c r="K89" i="15" s="1"/>
  <c r="L89" i="15" s="1"/>
  <c r="M89" i="15" s="1"/>
  <c r="N89" i="15" s="1"/>
  <c r="O89" i="15" s="1"/>
  <c r="P89" i="15" s="1"/>
  <c r="R89" i="15" s="1"/>
  <c r="J91" i="15"/>
  <c r="K91" i="15" s="1"/>
  <c r="L91" i="15" s="1"/>
  <c r="M91" i="15" s="1"/>
  <c r="N91" i="15" s="1"/>
  <c r="O91" i="15" s="1"/>
  <c r="P91" i="15" s="1"/>
  <c r="R91" i="15" s="1"/>
  <c r="J93" i="15"/>
  <c r="K93" i="15" s="1"/>
  <c r="L93" i="15" s="1"/>
  <c r="M93" i="15" s="1"/>
  <c r="N93" i="15" s="1"/>
  <c r="O93" i="15" s="1"/>
  <c r="P93" i="15" s="1"/>
  <c r="R93" i="15" s="1"/>
  <c r="J95" i="15"/>
  <c r="K95" i="15" s="1"/>
  <c r="L95" i="15" s="1"/>
  <c r="M95" i="15" s="1"/>
  <c r="N95" i="15" s="1"/>
  <c r="O95" i="15" s="1"/>
  <c r="P95" i="15" s="1"/>
  <c r="R95" i="15" s="1"/>
  <c r="J97" i="15"/>
  <c r="K97" i="15" s="1"/>
  <c r="L97" i="15" s="1"/>
  <c r="M97" i="15" s="1"/>
  <c r="N97" i="15" s="1"/>
  <c r="O97" i="15" s="1"/>
  <c r="P97" i="15" s="1"/>
  <c r="R97" i="15" s="1"/>
  <c r="J99" i="15"/>
  <c r="K99" i="15" s="1"/>
  <c r="J101" i="15"/>
  <c r="K101" i="15" s="1"/>
  <c r="L101" i="15" s="1"/>
  <c r="M101" i="15" s="1"/>
  <c r="N101" i="15" s="1"/>
  <c r="O101" i="15" s="1"/>
  <c r="P101" i="15" s="1"/>
  <c r="R101" i="15" s="1"/>
  <c r="J103" i="15"/>
  <c r="K103" i="15" s="1"/>
  <c r="L103" i="15" s="1"/>
  <c r="M103" i="15" s="1"/>
  <c r="N103" i="15" s="1"/>
  <c r="O103" i="15" s="1"/>
  <c r="P103" i="15" s="1"/>
  <c r="R103" i="15" s="1"/>
  <c r="J105" i="15"/>
  <c r="K105" i="15" s="1"/>
  <c r="L105" i="15" s="1"/>
  <c r="M105" i="15" s="1"/>
  <c r="N105" i="15" s="1"/>
  <c r="O105" i="15" s="1"/>
  <c r="P105" i="15" s="1"/>
  <c r="R105" i="15" s="1"/>
  <c r="J107" i="15"/>
  <c r="K107" i="15" s="1"/>
  <c r="J109" i="15"/>
  <c r="K109" i="15" s="1"/>
  <c r="L109" i="15" s="1"/>
  <c r="M109" i="15" s="1"/>
  <c r="N109" i="15" s="1"/>
  <c r="O109" i="15" s="1"/>
  <c r="P109" i="15" s="1"/>
  <c r="R109" i="15" s="1"/>
  <c r="J111" i="15"/>
  <c r="K111" i="15" s="1"/>
  <c r="L111" i="15" s="1"/>
  <c r="M111" i="15" s="1"/>
  <c r="N111" i="15" s="1"/>
  <c r="O111" i="15" s="1"/>
  <c r="P111" i="15" s="1"/>
  <c r="R111" i="15" s="1"/>
  <c r="J113" i="15"/>
  <c r="K113" i="15" s="1"/>
  <c r="L113" i="15" s="1"/>
  <c r="M113" i="15" s="1"/>
  <c r="N113" i="15" s="1"/>
  <c r="O113" i="15" s="1"/>
  <c r="P113" i="15" s="1"/>
  <c r="R113" i="15" s="1"/>
  <c r="J115" i="15"/>
  <c r="K115" i="15" s="1"/>
  <c r="J117" i="15"/>
  <c r="K117" i="15" s="1"/>
  <c r="L117" i="15" s="1"/>
  <c r="M117" i="15" s="1"/>
  <c r="N117" i="15" s="1"/>
  <c r="O117" i="15" s="1"/>
  <c r="P117" i="15" s="1"/>
  <c r="R117" i="15" s="1"/>
  <c r="J9" i="15"/>
  <c r="K9" i="15" s="1"/>
  <c r="L9" i="15" s="1"/>
  <c r="M9" i="15" s="1"/>
  <c r="N9" i="15" s="1"/>
  <c r="O9" i="15" s="1"/>
  <c r="P9" i="15" s="1"/>
  <c r="R9" i="15" s="1"/>
  <c r="J11" i="15"/>
  <c r="K11" i="15" s="1"/>
  <c r="L11" i="15" s="1"/>
  <c r="M11" i="15" s="1"/>
  <c r="N11" i="15" s="1"/>
  <c r="O11" i="15" s="1"/>
  <c r="P11" i="15" s="1"/>
  <c r="R11" i="15" s="1"/>
  <c r="J13" i="15"/>
  <c r="K13" i="15" s="1"/>
  <c r="L13" i="15" s="1"/>
  <c r="M13" i="15" s="1"/>
  <c r="N13" i="15" s="1"/>
  <c r="O13" i="15" s="1"/>
  <c r="P13" i="15" s="1"/>
  <c r="R13" i="15" s="1"/>
  <c r="J15" i="15"/>
  <c r="K15" i="15" s="1"/>
  <c r="L15" i="15" s="1"/>
  <c r="M15" i="15" s="1"/>
  <c r="N15" i="15" s="1"/>
  <c r="O15" i="15" s="1"/>
  <c r="P15" i="15" s="1"/>
  <c r="R15" i="15" s="1"/>
  <c r="J17" i="15"/>
  <c r="K17" i="15" s="1"/>
  <c r="L17" i="15" s="1"/>
  <c r="M17" i="15" s="1"/>
  <c r="N17" i="15" s="1"/>
  <c r="O17" i="15" s="1"/>
  <c r="P17" i="15" s="1"/>
  <c r="R17" i="15" s="1"/>
  <c r="J19" i="15"/>
  <c r="K19" i="15" s="1"/>
  <c r="L19" i="15" s="1"/>
  <c r="M19" i="15" s="1"/>
  <c r="N19" i="15" s="1"/>
  <c r="O19" i="15" s="1"/>
  <c r="P19" i="15" s="1"/>
  <c r="R19" i="15" s="1"/>
  <c r="J21" i="15"/>
  <c r="K21" i="15" s="1"/>
  <c r="L21" i="15" s="1"/>
  <c r="M21" i="15" s="1"/>
  <c r="N21" i="15" s="1"/>
  <c r="O21" i="15" s="1"/>
  <c r="P21" i="15" s="1"/>
  <c r="R21" i="15" s="1"/>
  <c r="J23" i="15"/>
  <c r="K23" i="15" s="1"/>
  <c r="L23" i="15" s="1"/>
  <c r="M23" i="15" s="1"/>
  <c r="N23" i="15" s="1"/>
  <c r="O23" i="15" s="1"/>
  <c r="P23" i="15" s="1"/>
  <c r="R23" i="15" s="1"/>
  <c r="J25" i="15"/>
  <c r="K25" i="15" s="1"/>
  <c r="L25" i="15" s="1"/>
  <c r="M25" i="15" s="1"/>
  <c r="N25" i="15" s="1"/>
  <c r="O25" i="15" s="1"/>
  <c r="P25" i="15" s="1"/>
  <c r="R25" i="15" s="1"/>
  <c r="J27" i="15"/>
  <c r="K27" i="15" s="1"/>
  <c r="L27" i="15" s="1"/>
  <c r="M27" i="15" s="1"/>
  <c r="N27" i="15" s="1"/>
  <c r="O27" i="15" s="1"/>
  <c r="P27" i="15" s="1"/>
  <c r="R27" i="15" s="1"/>
  <c r="J29" i="15"/>
  <c r="K29" i="15" s="1"/>
  <c r="L29" i="15" s="1"/>
  <c r="M29" i="15" s="1"/>
  <c r="N29" i="15" s="1"/>
  <c r="O29" i="15" s="1"/>
  <c r="P29" i="15" s="1"/>
  <c r="R29" i="15" s="1"/>
  <c r="J31" i="15"/>
  <c r="K31" i="15" s="1"/>
  <c r="L31" i="15" s="1"/>
  <c r="M31" i="15" s="1"/>
  <c r="N31" i="15" s="1"/>
  <c r="O31" i="15" s="1"/>
  <c r="P31" i="15" s="1"/>
  <c r="R31" i="15" s="1"/>
  <c r="J33" i="15"/>
  <c r="K33" i="15" s="1"/>
  <c r="J35" i="15"/>
  <c r="K35" i="15" s="1"/>
  <c r="J37" i="15"/>
  <c r="K37" i="15" s="1"/>
  <c r="L37" i="15" s="1"/>
  <c r="M37" i="15" s="1"/>
  <c r="N37" i="15" s="1"/>
  <c r="O37" i="15" s="1"/>
  <c r="P37" i="15" s="1"/>
  <c r="R37" i="15" s="1"/>
  <c r="J39" i="15"/>
  <c r="K39" i="15" s="1"/>
  <c r="L39" i="15" s="1"/>
  <c r="M39" i="15" s="1"/>
  <c r="N39" i="15" s="1"/>
  <c r="O39" i="15" s="1"/>
  <c r="P39" i="15" s="1"/>
  <c r="R39" i="15" s="1"/>
  <c r="J41" i="15"/>
  <c r="K41" i="15" s="1"/>
  <c r="L41" i="15" s="1"/>
  <c r="M41" i="15" s="1"/>
  <c r="N41" i="15" s="1"/>
  <c r="O41" i="15" s="1"/>
  <c r="P41" i="15" s="1"/>
  <c r="R41" i="15" s="1"/>
  <c r="J43" i="15"/>
  <c r="K43" i="15" s="1"/>
  <c r="L43" i="15" s="1"/>
  <c r="M43" i="15" s="1"/>
  <c r="N43" i="15" s="1"/>
  <c r="O43" i="15" s="1"/>
  <c r="P43" i="15" s="1"/>
  <c r="R43" i="15" s="1"/>
  <c r="J45" i="15"/>
  <c r="K45" i="15" s="1"/>
  <c r="J47" i="15"/>
  <c r="K47" i="15" s="1"/>
  <c r="L47" i="15" s="1"/>
  <c r="M47" i="15" s="1"/>
  <c r="N47" i="15" s="1"/>
  <c r="O47" i="15" s="1"/>
  <c r="P47" i="15" s="1"/>
  <c r="R47" i="15" s="1"/>
  <c r="J49" i="15"/>
  <c r="K49" i="15" s="1"/>
  <c r="J51" i="15"/>
  <c r="K51" i="15" s="1"/>
  <c r="J53" i="15"/>
  <c r="K53" i="15" s="1"/>
  <c r="J55" i="15"/>
  <c r="K55" i="15" s="1"/>
  <c r="J57" i="15"/>
  <c r="K57" i="15" s="1"/>
  <c r="L57" i="15" s="1"/>
  <c r="M57" i="15" s="1"/>
  <c r="N57" i="15" s="1"/>
  <c r="O57" i="15" s="1"/>
  <c r="P57" i="15" s="1"/>
  <c r="R57" i="15" s="1"/>
  <c r="J59" i="15"/>
  <c r="K59" i="15" s="1"/>
  <c r="L59" i="15" s="1"/>
  <c r="M59" i="15" s="1"/>
  <c r="N59" i="15" s="1"/>
  <c r="O59" i="15" s="1"/>
  <c r="P59" i="15" s="1"/>
  <c r="R59" i="15" s="1"/>
  <c r="J61" i="15"/>
  <c r="K61" i="15" s="1"/>
  <c r="J63" i="15"/>
  <c r="K63" i="15" s="1"/>
  <c r="L63" i="15" s="1"/>
  <c r="M63" i="15" s="1"/>
  <c r="N63" i="15" s="1"/>
  <c r="O63" i="15" s="1"/>
  <c r="P63" i="15" s="1"/>
  <c r="R63" i="15" s="1"/>
  <c r="J65" i="15"/>
  <c r="K65" i="15" s="1"/>
  <c r="J67" i="15"/>
  <c r="K67" i="15" s="1"/>
  <c r="J69" i="15"/>
  <c r="K69" i="15" s="1"/>
  <c r="J444" i="15"/>
  <c r="K444" i="15" s="1"/>
  <c r="J452" i="15"/>
  <c r="K452" i="15" s="1"/>
  <c r="J460" i="15"/>
  <c r="K460" i="15" s="1"/>
  <c r="L460" i="15" s="1"/>
  <c r="M460" i="15" s="1"/>
  <c r="N460" i="15" s="1"/>
  <c r="O460" i="15" s="1"/>
  <c r="P460" i="15" s="1"/>
  <c r="R460" i="15" s="1"/>
  <c r="J417" i="15"/>
  <c r="K417" i="15" s="1"/>
  <c r="L417" i="15" s="1"/>
  <c r="M417" i="15" s="1"/>
  <c r="N417" i="15" s="1"/>
  <c r="O417" i="15" s="1"/>
  <c r="P417" i="15" s="1"/>
  <c r="R417" i="15" s="1"/>
  <c r="J425" i="15"/>
  <c r="K425" i="15" s="1"/>
  <c r="L425" i="15" s="1"/>
  <c r="M425" i="15" s="1"/>
  <c r="N425" i="15" s="1"/>
  <c r="O425" i="15" s="1"/>
  <c r="P425" i="15" s="1"/>
  <c r="R425" i="15" s="1"/>
  <c r="J433" i="15"/>
  <c r="K433" i="15" s="1"/>
  <c r="L433" i="15" s="1"/>
  <c r="M433" i="15" s="1"/>
  <c r="N433" i="15" s="1"/>
  <c r="O433" i="15" s="1"/>
  <c r="P433" i="15" s="1"/>
  <c r="R433" i="15" s="1"/>
  <c r="J441" i="15"/>
  <c r="K441" i="15" s="1"/>
  <c r="L441" i="15" s="1"/>
  <c r="M441" i="15" s="1"/>
  <c r="N441" i="15" s="1"/>
  <c r="O441" i="15" s="1"/>
  <c r="P441" i="15" s="1"/>
  <c r="R441" i="15" s="1"/>
  <c r="J409" i="15"/>
  <c r="K409" i="15" s="1"/>
  <c r="J401" i="15"/>
  <c r="K401" i="15" s="1"/>
  <c r="J397" i="15"/>
  <c r="K397" i="15" s="1"/>
  <c r="J393" i="15"/>
  <c r="K393" i="15" s="1"/>
  <c r="J367" i="15"/>
  <c r="K367" i="15" s="1"/>
  <c r="L367" i="15" s="1"/>
  <c r="M367" i="15" s="1"/>
  <c r="N367" i="15" s="1"/>
  <c r="O367" i="15" s="1"/>
  <c r="P367" i="15" s="1"/>
  <c r="R367" i="15" s="1"/>
  <c r="J312" i="15"/>
  <c r="K312" i="15" s="1"/>
  <c r="L312" i="15" s="1"/>
  <c r="M312" i="15" s="1"/>
  <c r="N312" i="15" s="1"/>
  <c r="O312" i="15" s="1"/>
  <c r="P312" i="15" s="1"/>
  <c r="R312" i="15" s="1"/>
  <c r="J316" i="15"/>
  <c r="K316" i="15" s="1"/>
  <c r="L316" i="15" s="1"/>
  <c r="M316" i="15" s="1"/>
  <c r="N316" i="15" s="1"/>
  <c r="O316" i="15" s="1"/>
  <c r="P316" i="15" s="1"/>
  <c r="R316" i="15" s="1"/>
  <c r="J320" i="15"/>
  <c r="K320" i="15" s="1"/>
  <c r="L320" i="15" s="1"/>
  <c r="M320" i="15" s="1"/>
  <c r="N320" i="15" s="1"/>
  <c r="O320" i="15" s="1"/>
  <c r="P320" i="15" s="1"/>
  <c r="R320" i="15" s="1"/>
  <c r="J324" i="15"/>
  <c r="K324" i="15" s="1"/>
  <c r="L324" i="15" s="1"/>
  <c r="M324" i="15" s="1"/>
  <c r="N324" i="15" s="1"/>
  <c r="O324" i="15" s="1"/>
  <c r="P324" i="15" s="1"/>
  <c r="R324" i="15" s="1"/>
  <c r="J328" i="15"/>
  <c r="K328" i="15" s="1"/>
  <c r="L328" i="15" s="1"/>
  <c r="M328" i="15" s="1"/>
  <c r="N328" i="15" s="1"/>
  <c r="O328" i="15" s="1"/>
  <c r="P328" i="15" s="1"/>
  <c r="R328" i="15" s="1"/>
  <c r="J332" i="15"/>
  <c r="K332" i="15" s="1"/>
  <c r="J336" i="15"/>
  <c r="K336" i="15" s="1"/>
  <c r="J340" i="15"/>
  <c r="K340" i="15" s="1"/>
  <c r="J344" i="15"/>
  <c r="K344" i="15" s="1"/>
  <c r="J348" i="15"/>
  <c r="K348" i="15" s="1"/>
  <c r="J352" i="15"/>
  <c r="K352" i="15" s="1"/>
  <c r="J356" i="15"/>
  <c r="K356" i="15" s="1"/>
  <c r="J280" i="15"/>
  <c r="K280" i="15" s="1"/>
  <c r="L280" i="15" s="1"/>
  <c r="M280" i="15" s="1"/>
  <c r="N280" i="15" s="1"/>
  <c r="O280" i="15" s="1"/>
  <c r="P280" i="15" s="1"/>
  <c r="R280" i="15" s="1"/>
  <c r="J284" i="15"/>
  <c r="K284" i="15" s="1"/>
  <c r="J288" i="15"/>
  <c r="K288" i="15" s="1"/>
  <c r="J292" i="15"/>
  <c r="K292" i="15" s="1"/>
  <c r="L292" i="15" s="1"/>
  <c r="M292" i="15" s="1"/>
  <c r="N292" i="15" s="1"/>
  <c r="O292" i="15" s="1"/>
  <c r="P292" i="15" s="1"/>
  <c r="R292" i="15" s="1"/>
  <c r="J296" i="15"/>
  <c r="K296" i="15" s="1"/>
  <c r="L296" i="15" s="1"/>
  <c r="M296" i="15" s="1"/>
  <c r="N296" i="15" s="1"/>
  <c r="O296" i="15" s="1"/>
  <c r="P296" i="15" s="1"/>
  <c r="R296" i="15" s="1"/>
  <c r="J300" i="15"/>
  <c r="K300" i="15" s="1"/>
  <c r="J304" i="15"/>
  <c r="K304" i="15" s="1"/>
  <c r="L304" i="15" s="1"/>
  <c r="M304" i="15" s="1"/>
  <c r="N304" i="15" s="1"/>
  <c r="O304" i="15" s="1"/>
  <c r="P304" i="15" s="1"/>
  <c r="R304" i="15" s="1"/>
  <c r="J308" i="15"/>
  <c r="K308" i="15" s="1"/>
  <c r="L308" i="15" s="1"/>
  <c r="M308" i="15" s="1"/>
  <c r="N308" i="15" s="1"/>
  <c r="O308" i="15" s="1"/>
  <c r="P308" i="15" s="1"/>
  <c r="R308" i="15" s="1"/>
  <c r="J255" i="15"/>
  <c r="K255" i="15" s="1"/>
  <c r="J259" i="15"/>
  <c r="K259" i="15" s="1"/>
  <c r="J263" i="15"/>
  <c r="K263" i="15" s="1"/>
  <c r="J267" i="15"/>
  <c r="K267" i="15" s="1"/>
  <c r="J271" i="15"/>
  <c r="K271" i="15" s="1"/>
  <c r="J275" i="15"/>
  <c r="K275" i="15" s="1"/>
  <c r="J211" i="15"/>
  <c r="K211" i="15" s="1"/>
  <c r="L211" i="15" s="1"/>
  <c r="M211" i="15" s="1"/>
  <c r="N211" i="15" s="1"/>
  <c r="O211" i="15" s="1"/>
  <c r="P211" i="15" s="1"/>
  <c r="R211" i="15" s="1"/>
  <c r="J215" i="15"/>
  <c r="K215" i="15" s="1"/>
  <c r="L215" i="15" s="1"/>
  <c r="M215" i="15" s="1"/>
  <c r="N215" i="15" s="1"/>
  <c r="O215" i="15" s="1"/>
  <c r="P215" i="15" s="1"/>
  <c r="R215" i="15" s="1"/>
  <c r="J219" i="15"/>
  <c r="K219" i="15" s="1"/>
  <c r="L219" i="15" s="1"/>
  <c r="M219" i="15" s="1"/>
  <c r="N219" i="15" s="1"/>
  <c r="O219" i="15" s="1"/>
  <c r="P219" i="15" s="1"/>
  <c r="R219" i="15" s="1"/>
  <c r="J223" i="15"/>
  <c r="K223" i="15" s="1"/>
  <c r="L223" i="15" s="1"/>
  <c r="M223" i="15" s="1"/>
  <c r="N223" i="15" s="1"/>
  <c r="O223" i="15" s="1"/>
  <c r="P223" i="15" s="1"/>
  <c r="R223" i="15" s="1"/>
  <c r="J227" i="15"/>
  <c r="K227" i="15" s="1"/>
  <c r="L227" i="15" s="1"/>
  <c r="M227" i="15" s="1"/>
  <c r="N227" i="15" s="1"/>
  <c r="O227" i="15" s="1"/>
  <c r="P227" i="15" s="1"/>
  <c r="R227" i="15" s="1"/>
  <c r="J231" i="15"/>
  <c r="K231" i="15" s="1"/>
  <c r="L231" i="15" s="1"/>
  <c r="M231" i="15" s="1"/>
  <c r="N231" i="15" s="1"/>
  <c r="O231" i="15" s="1"/>
  <c r="P231" i="15" s="1"/>
  <c r="R231" i="15" s="1"/>
  <c r="J235" i="15"/>
  <c r="K235" i="15" s="1"/>
  <c r="L235" i="15" s="1"/>
  <c r="M235" i="15" s="1"/>
  <c r="N235" i="15" s="1"/>
  <c r="O235" i="15" s="1"/>
  <c r="P235" i="15" s="1"/>
  <c r="R235" i="15" s="1"/>
  <c r="J239" i="15"/>
  <c r="K239" i="15" s="1"/>
  <c r="J243" i="15"/>
  <c r="K243" i="15" s="1"/>
  <c r="J247" i="15"/>
  <c r="K247" i="15" s="1"/>
  <c r="J251" i="15"/>
  <c r="K251" i="15" s="1"/>
  <c r="J179" i="15"/>
  <c r="K179" i="15" s="1"/>
  <c r="J183" i="15"/>
  <c r="K183" i="15" s="1"/>
  <c r="J187" i="15"/>
  <c r="K187" i="15" s="1"/>
  <c r="J191" i="15"/>
  <c r="K191" i="15" s="1"/>
  <c r="J195" i="15"/>
  <c r="K195" i="15" s="1"/>
  <c r="L195" i="15" s="1"/>
  <c r="M195" i="15" s="1"/>
  <c r="N195" i="15" s="1"/>
  <c r="O195" i="15" s="1"/>
  <c r="P195" i="15" s="1"/>
  <c r="R195" i="15" s="1"/>
  <c r="J199" i="15"/>
  <c r="K199" i="15" s="1"/>
  <c r="L199" i="15" s="1"/>
  <c r="M199" i="15" s="1"/>
  <c r="N199" i="15" s="1"/>
  <c r="O199" i="15" s="1"/>
  <c r="P199" i="15" s="1"/>
  <c r="R199" i="15" s="1"/>
  <c r="J203" i="15"/>
  <c r="K203" i="15" s="1"/>
  <c r="L203" i="15" s="1"/>
  <c r="M203" i="15" s="1"/>
  <c r="N203" i="15" s="1"/>
  <c r="O203" i="15" s="1"/>
  <c r="P203" i="15" s="1"/>
  <c r="R203" i="15" s="1"/>
  <c r="J207" i="15"/>
  <c r="K207" i="15" s="1"/>
  <c r="L207" i="15" s="1"/>
  <c r="M207" i="15" s="1"/>
  <c r="N207" i="15" s="1"/>
  <c r="O207" i="15" s="1"/>
  <c r="P207" i="15" s="1"/>
  <c r="R207" i="15" s="1"/>
  <c r="J164" i="15"/>
  <c r="K164" i="15" s="1"/>
  <c r="L164" i="15" s="1"/>
  <c r="M164" i="15" s="1"/>
  <c r="N164" i="15" s="1"/>
  <c r="O164" i="15" s="1"/>
  <c r="P164" i="15" s="1"/>
  <c r="R164" i="15" s="1"/>
  <c r="J168" i="15"/>
  <c r="K168" i="15" s="1"/>
  <c r="L168" i="15" s="1"/>
  <c r="M168" i="15" s="1"/>
  <c r="N168" i="15" s="1"/>
  <c r="O168" i="15" s="1"/>
  <c r="P168" i="15" s="1"/>
  <c r="R168" i="15" s="1"/>
  <c r="J172" i="15"/>
  <c r="K172" i="15" s="1"/>
  <c r="L172" i="15" s="1"/>
  <c r="M172" i="15" s="1"/>
  <c r="N172" i="15" s="1"/>
  <c r="O172" i="15" s="1"/>
  <c r="P172" i="15" s="1"/>
  <c r="R172" i="15" s="1"/>
  <c r="J176" i="15"/>
  <c r="K176" i="15" s="1"/>
  <c r="L176" i="15" s="1"/>
  <c r="M176" i="15" s="1"/>
  <c r="N176" i="15" s="1"/>
  <c r="O176" i="15" s="1"/>
  <c r="P176" i="15" s="1"/>
  <c r="R176" i="15" s="1"/>
  <c r="J153" i="15"/>
  <c r="K153" i="15" s="1"/>
  <c r="J157" i="15"/>
  <c r="K157" i="15" s="1"/>
  <c r="L157" i="15" s="1"/>
  <c r="M157" i="15" s="1"/>
  <c r="N157" i="15" s="1"/>
  <c r="O157" i="15" s="1"/>
  <c r="P157" i="15" s="1"/>
  <c r="R157" i="15" s="1"/>
  <c r="J161" i="15"/>
  <c r="K161" i="15" s="1"/>
  <c r="J140" i="15"/>
  <c r="K140" i="15" s="1"/>
  <c r="L140" i="15" s="1"/>
  <c r="M140" i="15" s="1"/>
  <c r="N140" i="15" s="1"/>
  <c r="O140" i="15" s="1"/>
  <c r="P140" i="15" s="1"/>
  <c r="R140" i="15" s="1"/>
  <c r="J144" i="15"/>
  <c r="K144" i="15" s="1"/>
  <c r="L144" i="15" s="1"/>
  <c r="M144" i="15" s="1"/>
  <c r="N144" i="15" s="1"/>
  <c r="O144" i="15" s="1"/>
  <c r="P144" i="15" s="1"/>
  <c r="R144" i="15" s="1"/>
  <c r="J148" i="15"/>
  <c r="K148" i="15" s="1"/>
  <c r="L148" i="15" s="1"/>
  <c r="M148" i="15" s="1"/>
  <c r="N148" i="15" s="1"/>
  <c r="O148" i="15" s="1"/>
  <c r="P148" i="15" s="1"/>
  <c r="R148" i="15" s="1"/>
  <c r="J118" i="15"/>
  <c r="K118" i="15" s="1"/>
  <c r="L118" i="15" s="1"/>
  <c r="M118" i="15" s="1"/>
  <c r="N118" i="15" s="1"/>
  <c r="O118" i="15" s="1"/>
  <c r="P118" i="15" s="1"/>
  <c r="R118" i="15" s="1"/>
  <c r="J122" i="15"/>
  <c r="K122" i="15" s="1"/>
  <c r="L122" i="15" s="1"/>
  <c r="M122" i="15" s="1"/>
  <c r="N122" i="15" s="1"/>
  <c r="O122" i="15" s="1"/>
  <c r="P122" i="15" s="1"/>
  <c r="R122" i="15" s="1"/>
  <c r="J126" i="15"/>
  <c r="K126" i="15" s="1"/>
  <c r="L126" i="15" s="1"/>
  <c r="M126" i="15" s="1"/>
  <c r="N126" i="15" s="1"/>
  <c r="O126" i="15" s="1"/>
  <c r="P126" i="15" s="1"/>
  <c r="R126" i="15" s="1"/>
  <c r="J130" i="15"/>
  <c r="K130" i="15" s="1"/>
  <c r="L130" i="15" s="1"/>
  <c r="M130" i="15" s="1"/>
  <c r="N130" i="15" s="1"/>
  <c r="O130" i="15" s="1"/>
  <c r="P130" i="15" s="1"/>
  <c r="R130" i="15" s="1"/>
  <c r="J134" i="15"/>
  <c r="K134" i="15" s="1"/>
  <c r="L134" i="15" s="1"/>
  <c r="M134" i="15" s="1"/>
  <c r="N134" i="15" s="1"/>
  <c r="O134" i="15" s="1"/>
  <c r="P134" i="15" s="1"/>
  <c r="R134" i="15" s="1"/>
  <c r="J138" i="15"/>
  <c r="K138" i="15" s="1"/>
  <c r="J76" i="15"/>
  <c r="K76" i="15" s="1"/>
  <c r="J80" i="15"/>
  <c r="K80" i="15" s="1"/>
  <c r="L80" i="15" s="1"/>
  <c r="M80" i="15" s="1"/>
  <c r="N80" i="15" s="1"/>
  <c r="O80" i="15" s="1"/>
  <c r="P80" i="15" s="1"/>
  <c r="R80" i="15" s="1"/>
  <c r="J84" i="15"/>
  <c r="K84" i="15" s="1"/>
  <c r="J88" i="15"/>
  <c r="K88" i="15" s="1"/>
  <c r="L88" i="15" s="1"/>
  <c r="M88" i="15" s="1"/>
  <c r="N88" i="15" s="1"/>
  <c r="O88" i="15" s="1"/>
  <c r="P88" i="15" s="1"/>
  <c r="R88" i="15" s="1"/>
  <c r="J92" i="15"/>
  <c r="K92" i="15" s="1"/>
  <c r="J96" i="15"/>
  <c r="K96" i="15" s="1"/>
  <c r="L96" i="15" s="1"/>
  <c r="M96" i="15" s="1"/>
  <c r="N96" i="15" s="1"/>
  <c r="O96" i="15" s="1"/>
  <c r="P96" i="15" s="1"/>
  <c r="R96" i="15" s="1"/>
  <c r="J100" i="15"/>
  <c r="K100" i="15" s="1"/>
  <c r="L100" i="15" s="1"/>
  <c r="M100" i="15" s="1"/>
  <c r="N100" i="15" s="1"/>
  <c r="O100" i="15" s="1"/>
  <c r="P100" i="15" s="1"/>
  <c r="R100" i="15" s="1"/>
  <c r="J104" i="15"/>
  <c r="K104" i="15" s="1"/>
  <c r="L104" i="15" s="1"/>
  <c r="M104" i="15" s="1"/>
  <c r="N104" i="15" s="1"/>
  <c r="O104" i="15" s="1"/>
  <c r="P104" i="15" s="1"/>
  <c r="R104" i="15" s="1"/>
  <c r="J108" i="15"/>
  <c r="K108" i="15" s="1"/>
  <c r="L108" i="15" s="1"/>
  <c r="M108" i="15" s="1"/>
  <c r="N108" i="15" s="1"/>
  <c r="O108" i="15" s="1"/>
  <c r="P108" i="15" s="1"/>
  <c r="R108" i="15" s="1"/>
  <c r="J112" i="15"/>
  <c r="K112" i="15" s="1"/>
  <c r="L112" i="15" s="1"/>
  <c r="M112" i="15" s="1"/>
  <c r="N112" i="15" s="1"/>
  <c r="O112" i="15" s="1"/>
  <c r="P112" i="15" s="1"/>
  <c r="R112" i="15" s="1"/>
  <c r="J116" i="15"/>
  <c r="K116" i="15" s="1"/>
  <c r="L116" i="15" s="1"/>
  <c r="M116" i="15" s="1"/>
  <c r="N116" i="15" s="1"/>
  <c r="O116" i="15" s="1"/>
  <c r="P116" i="15" s="1"/>
  <c r="R116" i="15" s="1"/>
  <c r="J10" i="15"/>
  <c r="K10" i="15" s="1"/>
  <c r="L10" i="15" s="1"/>
  <c r="M10" i="15" s="1"/>
  <c r="N10" i="15" s="1"/>
  <c r="O10" i="15" s="1"/>
  <c r="P10" i="15" s="1"/>
  <c r="R10" i="15" s="1"/>
  <c r="J14" i="15"/>
  <c r="K14" i="15" s="1"/>
  <c r="L14" i="15" s="1"/>
  <c r="M14" i="15" s="1"/>
  <c r="N14" i="15" s="1"/>
  <c r="O14" i="15" s="1"/>
  <c r="P14" i="15" s="1"/>
  <c r="R14" i="15" s="1"/>
  <c r="J18" i="15"/>
  <c r="K18" i="15" s="1"/>
  <c r="L18" i="15" s="1"/>
  <c r="M18" i="15" s="1"/>
  <c r="N18" i="15" s="1"/>
  <c r="O18" i="15" s="1"/>
  <c r="P18" i="15" s="1"/>
  <c r="R18" i="15" s="1"/>
  <c r="J22" i="15"/>
  <c r="K22" i="15" s="1"/>
  <c r="L22" i="15" s="1"/>
  <c r="M22" i="15" s="1"/>
  <c r="N22" i="15" s="1"/>
  <c r="O22" i="15" s="1"/>
  <c r="P22" i="15" s="1"/>
  <c r="R22" i="15" s="1"/>
  <c r="J26" i="15"/>
  <c r="K26" i="15" s="1"/>
  <c r="L26" i="15" s="1"/>
  <c r="M26" i="15" s="1"/>
  <c r="N26" i="15" s="1"/>
  <c r="O26" i="15" s="1"/>
  <c r="P26" i="15" s="1"/>
  <c r="R26" i="15" s="1"/>
  <c r="J30" i="15"/>
  <c r="K30" i="15" s="1"/>
  <c r="L30" i="15" s="1"/>
  <c r="M30" i="15" s="1"/>
  <c r="N30" i="15" s="1"/>
  <c r="O30" i="15" s="1"/>
  <c r="P30" i="15" s="1"/>
  <c r="R30" i="15" s="1"/>
  <c r="J34" i="15"/>
  <c r="K34" i="15" s="1"/>
  <c r="J38" i="15"/>
  <c r="K38" i="15" s="1"/>
  <c r="J42" i="15"/>
  <c r="K42" i="15" s="1"/>
  <c r="J46" i="15"/>
  <c r="K46" i="15" s="1"/>
  <c r="J50" i="15"/>
  <c r="K50" i="15" s="1"/>
  <c r="J54" i="15"/>
  <c r="K54" i="15" s="1"/>
  <c r="J58" i="15"/>
  <c r="K58" i="15" s="1"/>
  <c r="J62" i="15"/>
  <c r="K62" i="15" s="1"/>
  <c r="J66" i="15"/>
  <c r="K66" i="15" s="1"/>
  <c r="J8" i="15"/>
  <c r="K8" i="15" s="1"/>
  <c r="L8" i="15" s="1"/>
  <c r="M8" i="15" s="1"/>
  <c r="N8" i="15" s="1"/>
  <c r="O8" i="15" s="1"/>
  <c r="P8" i="15" s="1"/>
  <c r="R8" i="15" s="1"/>
  <c r="J469" i="15"/>
  <c r="K469" i="15" s="1"/>
  <c r="J448" i="15"/>
  <c r="K448" i="15" s="1"/>
  <c r="L448" i="15" s="1"/>
  <c r="M448" i="15" s="1"/>
  <c r="N448" i="15" s="1"/>
  <c r="O448" i="15" s="1"/>
  <c r="P448" i="15" s="1"/>
  <c r="R448" i="15" s="1"/>
  <c r="J456" i="15"/>
  <c r="K456" i="15" s="1"/>
  <c r="L456" i="15" s="1"/>
  <c r="M456" i="15" s="1"/>
  <c r="N456" i="15" s="1"/>
  <c r="O456" i="15" s="1"/>
  <c r="P456" i="15" s="1"/>
  <c r="R456" i="15" s="1"/>
  <c r="J464" i="15"/>
  <c r="K464" i="15" s="1"/>
  <c r="L464" i="15" s="1"/>
  <c r="M464" i="15" s="1"/>
  <c r="N464" i="15" s="1"/>
  <c r="O464" i="15" s="1"/>
  <c r="P464" i="15" s="1"/>
  <c r="R464" i="15" s="1"/>
  <c r="J421" i="15"/>
  <c r="K421" i="15" s="1"/>
  <c r="L421" i="15" s="1"/>
  <c r="M421" i="15" s="1"/>
  <c r="N421" i="15" s="1"/>
  <c r="O421" i="15" s="1"/>
  <c r="P421" i="15" s="1"/>
  <c r="R421" i="15" s="1"/>
  <c r="J429" i="15"/>
  <c r="K429" i="15" s="1"/>
  <c r="L429" i="15" s="1"/>
  <c r="M429" i="15" s="1"/>
  <c r="N429" i="15" s="1"/>
  <c r="O429" i="15" s="1"/>
  <c r="P429" i="15" s="1"/>
  <c r="R429" i="15" s="1"/>
  <c r="J437" i="15"/>
  <c r="K437" i="15" s="1"/>
  <c r="L437" i="15" s="1"/>
  <c r="M437" i="15" s="1"/>
  <c r="N437" i="15" s="1"/>
  <c r="O437" i="15" s="1"/>
  <c r="P437" i="15" s="1"/>
  <c r="R437" i="15" s="1"/>
  <c r="J412" i="15"/>
  <c r="K412" i="15" s="1"/>
  <c r="J407" i="15"/>
  <c r="K407" i="15" s="1"/>
  <c r="L407" i="15" s="1"/>
  <c r="M407" i="15" s="1"/>
  <c r="N407" i="15" s="1"/>
  <c r="O407" i="15" s="1"/>
  <c r="P407" i="15" s="1"/>
  <c r="R407" i="15" s="1"/>
  <c r="J400" i="15"/>
  <c r="K400" i="15" s="1"/>
  <c r="J395" i="15"/>
  <c r="K395" i="15" s="1"/>
  <c r="L395" i="15" s="1"/>
  <c r="M395" i="15" s="1"/>
  <c r="N395" i="15" s="1"/>
  <c r="O395" i="15" s="1"/>
  <c r="P395" i="15" s="1"/>
  <c r="R395" i="15" s="1"/>
  <c r="J388" i="15"/>
  <c r="K388" i="15" s="1"/>
  <c r="J363" i="15"/>
  <c r="K363" i="15" s="1"/>
  <c r="L363" i="15" s="1"/>
  <c r="M363" i="15" s="1"/>
  <c r="N363" i="15" s="1"/>
  <c r="O363" i="15" s="1"/>
  <c r="P363" i="15" s="1"/>
  <c r="R363" i="15" s="1"/>
  <c r="J314" i="15"/>
  <c r="K314" i="15" s="1"/>
  <c r="J318" i="15"/>
  <c r="K318" i="15" s="1"/>
  <c r="J322" i="15"/>
  <c r="K322" i="15" s="1"/>
  <c r="J326" i="15"/>
  <c r="K326" i="15" s="1"/>
  <c r="J330" i="15"/>
  <c r="K330" i="15" s="1"/>
  <c r="L330" i="15" s="1"/>
  <c r="M330" i="15" s="1"/>
  <c r="N330" i="15" s="1"/>
  <c r="O330" i="15" s="1"/>
  <c r="P330" i="15" s="1"/>
  <c r="R330" i="15" s="1"/>
  <c r="J334" i="15"/>
  <c r="K334" i="15" s="1"/>
  <c r="L334" i="15" s="1"/>
  <c r="M334" i="15" s="1"/>
  <c r="N334" i="15" s="1"/>
  <c r="O334" i="15" s="1"/>
  <c r="P334" i="15" s="1"/>
  <c r="R334" i="15" s="1"/>
  <c r="J338" i="15"/>
  <c r="K338" i="15" s="1"/>
  <c r="L338" i="15" s="1"/>
  <c r="M338" i="15" s="1"/>
  <c r="N338" i="15" s="1"/>
  <c r="O338" i="15" s="1"/>
  <c r="P338" i="15" s="1"/>
  <c r="R338" i="15" s="1"/>
  <c r="J342" i="15"/>
  <c r="K342" i="15" s="1"/>
  <c r="L342" i="15" s="1"/>
  <c r="M342" i="15" s="1"/>
  <c r="N342" i="15" s="1"/>
  <c r="O342" i="15" s="1"/>
  <c r="P342" i="15" s="1"/>
  <c r="R342" i="15" s="1"/>
  <c r="J346" i="15"/>
  <c r="K346" i="15" s="1"/>
  <c r="L346" i="15" s="1"/>
  <c r="M346" i="15" s="1"/>
  <c r="N346" i="15" s="1"/>
  <c r="O346" i="15" s="1"/>
  <c r="P346" i="15" s="1"/>
  <c r="R346" i="15" s="1"/>
  <c r="J350" i="15"/>
  <c r="K350" i="15" s="1"/>
  <c r="L350" i="15" s="1"/>
  <c r="M350" i="15" s="1"/>
  <c r="N350" i="15" s="1"/>
  <c r="O350" i="15" s="1"/>
  <c r="P350" i="15" s="1"/>
  <c r="R350" i="15" s="1"/>
  <c r="J354" i="15"/>
  <c r="K354" i="15" s="1"/>
  <c r="L354" i="15" s="1"/>
  <c r="M354" i="15" s="1"/>
  <c r="N354" i="15" s="1"/>
  <c r="O354" i="15" s="1"/>
  <c r="P354" i="15" s="1"/>
  <c r="R354" i="15" s="1"/>
  <c r="J358" i="15"/>
  <c r="K358" i="15" s="1"/>
  <c r="L358" i="15" s="1"/>
  <c r="M358" i="15" s="1"/>
  <c r="N358" i="15" s="1"/>
  <c r="O358" i="15" s="1"/>
  <c r="P358" i="15" s="1"/>
  <c r="R358" i="15" s="1"/>
  <c r="J282" i="15"/>
  <c r="K282" i="15" s="1"/>
  <c r="L282" i="15" s="1"/>
  <c r="M282" i="15" s="1"/>
  <c r="N282" i="15" s="1"/>
  <c r="O282" i="15" s="1"/>
  <c r="P282" i="15" s="1"/>
  <c r="R282" i="15" s="1"/>
  <c r="J286" i="15"/>
  <c r="K286" i="15" s="1"/>
  <c r="J290" i="15"/>
  <c r="K290" i="15" s="1"/>
  <c r="J294" i="15"/>
  <c r="K294" i="15" s="1"/>
  <c r="J298" i="15"/>
  <c r="K298" i="15" s="1"/>
  <c r="J302" i="15"/>
  <c r="K302" i="15" s="1"/>
  <c r="J306" i="15"/>
  <c r="K306" i="15" s="1"/>
  <c r="J310" i="15"/>
  <c r="K310" i="15" s="1"/>
  <c r="J257" i="15"/>
  <c r="K257" i="15" s="1"/>
  <c r="J261" i="15"/>
  <c r="K261" i="15" s="1"/>
  <c r="J265" i="15"/>
  <c r="K265" i="15" s="1"/>
  <c r="J269" i="15"/>
  <c r="K269" i="15" s="1"/>
  <c r="J273" i="15"/>
  <c r="K273" i="15" s="1"/>
  <c r="J277" i="15"/>
  <c r="K277" i="15" s="1"/>
  <c r="J213" i="15"/>
  <c r="K213" i="15" s="1"/>
  <c r="J217" i="15"/>
  <c r="K217" i="15" s="1"/>
  <c r="J221" i="15"/>
  <c r="K221" i="15" s="1"/>
  <c r="J225" i="15"/>
  <c r="K225" i="15" s="1"/>
  <c r="J229" i="15"/>
  <c r="K229" i="15" s="1"/>
  <c r="J233" i="15"/>
  <c r="K233" i="15" s="1"/>
  <c r="J237" i="15"/>
  <c r="K237" i="15" s="1"/>
  <c r="J241" i="15"/>
  <c r="K241" i="15" s="1"/>
  <c r="J245" i="15"/>
  <c r="K245" i="15" s="1"/>
  <c r="J249" i="15"/>
  <c r="K249" i="15" s="1"/>
  <c r="J253" i="15"/>
  <c r="K253" i="15" s="1"/>
  <c r="J181" i="15"/>
  <c r="K181" i="15" s="1"/>
  <c r="J185" i="15"/>
  <c r="K185" i="15" s="1"/>
  <c r="J189" i="15"/>
  <c r="K189" i="15" s="1"/>
  <c r="J193" i="15"/>
  <c r="K193" i="15" s="1"/>
  <c r="J197" i="15"/>
  <c r="K197" i="15" s="1"/>
  <c r="J201" i="15"/>
  <c r="K201" i="15" s="1"/>
  <c r="J205" i="15"/>
  <c r="K205" i="15" s="1"/>
  <c r="J209" i="15"/>
  <c r="K209" i="15" s="1"/>
  <c r="J166" i="15"/>
  <c r="K166" i="15" s="1"/>
  <c r="L166" i="15" s="1"/>
  <c r="M166" i="15" s="1"/>
  <c r="N166" i="15" s="1"/>
  <c r="O166" i="15" s="1"/>
  <c r="P166" i="15" s="1"/>
  <c r="R166" i="15" s="1"/>
  <c r="J170" i="15"/>
  <c r="K170" i="15" s="1"/>
  <c r="L170" i="15" s="1"/>
  <c r="M170" i="15" s="1"/>
  <c r="N170" i="15" s="1"/>
  <c r="O170" i="15" s="1"/>
  <c r="P170" i="15" s="1"/>
  <c r="R170" i="15" s="1"/>
  <c r="J174" i="15"/>
  <c r="K174" i="15" s="1"/>
  <c r="L174" i="15" s="1"/>
  <c r="M174" i="15" s="1"/>
  <c r="N174" i="15" s="1"/>
  <c r="O174" i="15" s="1"/>
  <c r="P174" i="15" s="1"/>
  <c r="R174" i="15" s="1"/>
  <c r="J178" i="15"/>
  <c r="K178" i="15" s="1"/>
  <c r="L178" i="15" s="1"/>
  <c r="M178" i="15" s="1"/>
  <c r="N178" i="15" s="1"/>
  <c r="O178" i="15" s="1"/>
  <c r="P178" i="15" s="1"/>
  <c r="R178" i="15" s="1"/>
  <c r="J155" i="15"/>
  <c r="K155" i="15" s="1"/>
  <c r="L155" i="15" s="1"/>
  <c r="M155" i="15" s="1"/>
  <c r="N155" i="15" s="1"/>
  <c r="O155" i="15" s="1"/>
  <c r="P155" i="15" s="1"/>
  <c r="R155" i="15" s="1"/>
  <c r="J159" i="15"/>
  <c r="K159" i="15" s="1"/>
  <c r="L159" i="15" s="1"/>
  <c r="M159" i="15" s="1"/>
  <c r="N159" i="15" s="1"/>
  <c r="O159" i="15" s="1"/>
  <c r="P159" i="15" s="1"/>
  <c r="R159" i="15" s="1"/>
  <c r="J163" i="15"/>
  <c r="K163" i="15" s="1"/>
  <c r="L163" i="15" s="1"/>
  <c r="M163" i="15" s="1"/>
  <c r="N163" i="15" s="1"/>
  <c r="O163" i="15" s="1"/>
  <c r="P163" i="15" s="1"/>
  <c r="R163" i="15" s="1"/>
  <c r="J142" i="15"/>
  <c r="K142" i="15" s="1"/>
  <c r="L142" i="15" s="1"/>
  <c r="M142" i="15" s="1"/>
  <c r="N142" i="15" s="1"/>
  <c r="O142" i="15" s="1"/>
  <c r="P142" i="15" s="1"/>
  <c r="R142" i="15" s="1"/>
  <c r="J146" i="15"/>
  <c r="K146" i="15" s="1"/>
  <c r="L146" i="15" s="1"/>
  <c r="M146" i="15" s="1"/>
  <c r="N146" i="15" s="1"/>
  <c r="O146" i="15" s="1"/>
  <c r="P146" i="15" s="1"/>
  <c r="R146" i="15" s="1"/>
  <c r="J150" i="15"/>
  <c r="K150" i="15" s="1"/>
  <c r="L150" i="15" s="1"/>
  <c r="M150" i="15" s="1"/>
  <c r="N150" i="15" s="1"/>
  <c r="O150" i="15" s="1"/>
  <c r="P150" i="15" s="1"/>
  <c r="R150" i="15" s="1"/>
  <c r="J120" i="15"/>
  <c r="K120" i="15" s="1"/>
  <c r="L120" i="15" s="1"/>
  <c r="M120" i="15" s="1"/>
  <c r="N120" i="15" s="1"/>
  <c r="O120" i="15" s="1"/>
  <c r="P120" i="15" s="1"/>
  <c r="R120" i="15" s="1"/>
  <c r="J124" i="15"/>
  <c r="K124" i="15" s="1"/>
  <c r="L124" i="15" s="1"/>
  <c r="M124" i="15" s="1"/>
  <c r="N124" i="15" s="1"/>
  <c r="O124" i="15" s="1"/>
  <c r="P124" i="15" s="1"/>
  <c r="R124" i="15" s="1"/>
  <c r="J128" i="15"/>
  <c r="K128" i="15" s="1"/>
  <c r="L128" i="15" s="1"/>
  <c r="M128" i="15" s="1"/>
  <c r="N128" i="15" s="1"/>
  <c r="O128" i="15" s="1"/>
  <c r="P128" i="15" s="1"/>
  <c r="R128" i="15" s="1"/>
  <c r="J132" i="15"/>
  <c r="K132" i="15" s="1"/>
  <c r="L132" i="15" s="1"/>
  <c r="M132" i="15" s="1"/>
  <c r="N132" i="15" s="1"/>
  <c r="O132" i="15" s="1"/>
  <c r="P132" i="15" s="1"/>
  <c r="R132" i="15" s="1"/>
  <c r="J136" i="15"/>
  <c r="K136" i="15" s="1"/>
  <c r="L136" i="15" s="1"/>
  <c r="M136" i="15" s="1"/>
  <c r="N136" i="15" s="1"/>
  <c r="O136" i="15" s="1"/>
  <c r="P136" i="15" s="1"/>
  <c r="R136" i="15" s="1"/>
  <c r="J74" i="15"/>
  <c r="K74" i="15" s="1"/>
  <c r="L74" i="15" s="1"/>
  <c r="M74" i="15" s="1"/>
  <c r="N74" i="15" s="1"/>
  <c r="O74" i="15" s="1"/>
  <c r="P74" i="15" s="1"/>
  <c r="R74" i="15" s="1"/>
  <c r="J78" i="15"/>
  <c r="K78" i="15" s="1"/>
  <c r="L78" i="15" s="1"/>
  <c r="M78" i="15" s="1"/>
  <c r="N78" i="15" s="1"/>
  <c r="O78" i="15" s="1"/>
  <c r="P78" i="15" s="1"/>
  <c r="R78" i="15" s="1"/>
  <c r="J82" i="15"/>
  <c r="K82" i="15" s="1"/>
  <c r="L82" i="15" s="1"/>
  <c r="M82" i="15" s="1"/>
  <c r="N82" i="15" s="1"/>
  <c r="O82" i="15" s="1"/>
  <c r="P82" i="15" s="1"/>
  <c r="R82" i="15" s="1"/>
  <c r="J86" i="15"/>
  <c r="K86" i="15" s="1"/>
  <c r="L86" i="15" s="1"/>
  <c r="M86" i="15" s="1"/>
  <c r="N86" i="15" s="1"/>
  <c r="O86" i="15" s="1"/>
  <c r="P86" i="15" s="1"/>
  <c r="R86" i="15" s="1"/>
  <c r="J90" i="15"/>
  <c r="K90" i="15" s="1"/>
  <c r="L90" i="15" s="1"/>
  <c r="M90" i="15" s="1"/>
  <c r="N90" i="15" s="1"/>
  <c r="O90" i="15" s="1"/>
  <c r="P90" i="15" s="1"/>
  <c r="R90" i="15" s="1"/>
  <c r="J94" i="15"/>
  <c r="K94" i="15" s="1"/>
  <c r="L94" i="15" s="1"/>
  <c r="M94" i="15" s="1"/>
  <c r="N94" i="15" s="1"/>
  <c r="O94" i="15" s="1"/>
  <c r="P94" i="15" s="1"/>
  <c r="R94" i="15" s="1"/>
  <c r="J98" i="15"/>
  <c r="K98" i="15" s="1"/>
  <c r="L98" i="15" s="1"/>
  <c r="M98" i="15" s="1"/>
  <c r="N98" i="15" s="1"/>
  <c r="O98" i="15" s="1"/>
  <c r="P98" i="15" s="1"/>
  <c r="R98" i="15" s="1"/>
  <c r="J102" i="15"/>
  <c r="K102" i="15" s="1"/>
  <c r="L102" i="15" s="1"/>
  <c r="M102" i="15" s="1"/>
  <c r="N102" i="15" s="1"/>
  <c r="O102" i="15" s="1"/>
  <c r="P102" i="15" s="1"/>
  <c r="R102" i="15" s="1"/>
  <c r="J106" i="15"/>
  <c r="K106" i="15" s="1"/>
  <c r="L106" i="15" s="1"/>
  <c r="M106" i="15" s="1"/>
  <c r="N106" i="15" s="1"/>
  <c r="O106" i="15" s="1"/>
  <c r="P106" i="15" s="1"/>
  <c r="R106" i="15" s="1"/>
  <c r="J110" i="15"/>
  <c r="K110" i="15" s="1"/>
  <c r="L110" i="15" s="1"/>
  <c r="M110" i="15" s="1"/>
  <c r="N110" i="15" s="1"/>
  <c r="O110" i="15" s="1"/>
  <c r="P110" i="15" s="1"/>
  <c r="R110" i="15" s="1"/>
  <c r="J114" i="15"/>
  <c r="K114" i="15" s="1"/>
  <c r="L114" i="15" s="1"/>
  <c r="M114" i="15" s="1"/>
  <c r="N114" i="15" s="1"/>
  <c r="O114" i="15" s="1"/>
  <c r="P114" i="15" s="1"/>
  <c r="R114" i="15" s="1"/>
  <c r="J72" i="15"/>
  <c r="K72" i="15" s="1"/>
  <c r="L72" i="15" s="1"/>
  <c r="M72" i="15" s="1"/>
  <c r="N72" i="15" s="1"/>
  <c r="O72" i="15" s="1"/>
  <c r="P72" i="15" s="1"/>
  <c r="R72" i="15" s="1"/>
  <c r="J12" i="15"/>
  <c r="K12" i="15" s="1"/>
  <c r="L12" i="15" s="1"/>
  <c r="M12" i="15" s="1"/>
  <c r="N12" i="15" s="1"/>
  <c r="O12" i="15" s="1"/>
  <c r="P12" i="15" s="1"/>
  <c r="R12" i="15" s="1"/>
  <c r="J16" i="15"/>
  <c r="K16" i="15" s="1"/>
  <c r="L16" i="15" s="1"/>
  <c r="M16" i="15" s="1"/>
  <c r="N16" i="15" s="1"/>
  <c r="O16" i="15" s="1"/>
  <c r="P16" i="15" s="1"/>
  <c r="R16" i="15" s="1"/>
  <c r="J20" i="15"/>
  <c r="K20" i="15" s="1"/>
  <c r="L20" i="15" s="1"/>
  <c r="M20" i="15" s="1"/>
  <c r="N20" i="15" s="1"/>
  <c r="O20" i="15" s="1"/>
  <c r="P20" i="15" s="1"/>
  <c r="R20" i="15" s="1"/>
  <c r="J24" i="15"/>
  <c r="K24" i="15" s="1"/>
  <c r="L24" i="15" s="1"/>
  <c r="M24" i="15" s="1"/>
  <c r="N24" i="15" s="1"/>
  <c r="O24" i="15" s="1"/>
  <c r="P24" i="15" s="1"/>
  <c r="R24" i="15" s="1"/>
  <c r="J28" i="15"/>
  <c r="K28" i="15" s="1"/>
  <c r="L28" i="15" s="1"/>
  <c r="M28" i="15" s="1"/>
  <c r="N28" i="15" s="1"/>
  <c r="O28" i="15" s="1"/>
  <c r="P28" i="15" s="1"/>
  <c r="R28" i="15" s="1"/>
  <c r="J32" i="15"/>
  <c r="K32" i="15" s="1"/>
  <c r="J36" i="15"/>
  <c r="K36" i="15" s="1"/>
  <c r="J40" i="15"/>
  <c r="K40" i="15" s="1"/>
  <c r="J44" i="15"/>
  <c r="K44" i="15" s="1"/>
  <c r="J48" i="15"/>
  <c r="K48" i="15" s="1"/>
  <c r="J52" i="15"/>
  <c r="K52" i="15" s="1"/>
  <c r="L52" i="15" s="1"/>
  <c r="M52" i="15" s="1"/>
  <c r="N52" i="15" s="1"/>
  <c r="O52" i="15" s="1"/>
  <c r="P52" i="15" s="1"/>
  <c r="R52" i="15" s="1"/>
  <c r="J56" i="15"/>
  <c r="K56" i="15" s="1"/>
  <c r="L56" i="15" s="1"/>
  <c r="M56" i="15" s="1"/>
  <c r="N56" i="15" s="1"/>
  <c r="O56" i="15" s="1"/>
  <c r="P56" i="15" s="1"/>
  <c r="R56" i="15" s="1"/>
  <c r="J60" i="15"/>
  <c r="K60" i="15" s="1"/>
  <c r="J64" i="15"/>
  <c r="K64" i="15" s="1"/>
  <c r="L64" i="15" s="1"/>
  <c r="M64" i="15" s="1"/>
  <c r="N64" i="15" s="1"/>
  <c r="O64" i="15" s="1"/>
  <c r="P64" i="15" s="1"/>
  <c r="R64" i="15" s="1"/>
  <c r="J68" i="15"/>
  <c r="K68" i="15" s="1"/>
  <c r="L68" i="15" s="1"/>
  <c r="M68" i="15" s="1"/>
  <c r="N68" i="15" s="1"/>
  <c r="O68" i="15" s="1"/>
  <c r="P68" i="15" s="1"/>
  <c r="R68" i="15" s="1"/>
  <c r="L24" i="16"/>
  <c r="M24" i="16" s="1"/>
  <c r="N24" i="16" s="1"/>
  <c r="O24" i="16" s="1"/>
  <c r="L403" i="15"/>
  <c r="M403" i="15" s="1"/>
  <c r="N403" i="15" s="1"/>
  <c r="O403" i="15" s="1"/>
  <c r="L25" i="16"/>
  <c r="M25" i="16" s="1"/>
  <c r="N25" i="16" s="1"/>
  <c r="O25" i="16" s="1"/>
  <c r="N475" i="8"/>
  <c r="O475" i="8" s="1"/>
  <c r="Q475" i="8" s="1"/>
  <c r="N459" i="8"/>
  <c r="O459" i="8" s="1"/>
  <c r="Q459" i="8" s="1"/>
  <c r="N446" i="8"/>
  <c r="O446" i="8" s="1"/>
  <c r="Q446" i="8" s="1"/>
  <c r="N397" i="8"/>
  <c r="O397" i="8" s="1"/>
  <c r="Q397" i="8" s="1"/>
  <c r="N365" i="8"/>
  <c r="O365" i="8" s="1"/>
  <c r="Q365" i="8" s="1"/>
  <c r="N508" i="8"/>
  <c r="O508" i="8" s="1"/>
  <c r="Q508" i="8" s="1"/>
  <c r="N401" i="8"/>
  <c r="O401" i="8" s="1"/>
  <c r="Q401" i="8" s="1"/>
  <c r="N385" i="8"/>
  <c r="O385" i="8" s="1"/>
  <c r="Q385" i="8" s="1"/>
  <c r="N361" i="8"/>
  <c r="O361" i="8" s="1"/>
  <c r="Q361" i="8" s="1"/>
  <c r="N522" i="8"/>
  <c r="O522" i="8" s="1"/>
  <c r="Q522" i="8" s="1"/>
  <c r="N395" i="8"/>
  <c r="O395" i="8" s="1"/>
  <c r="Q395" i="8" s="1"/>
  <c r="N363" i="8"/>
  <c r="O363" i="8" s="1"/>
  <c r="Q363" i="8" s="1"/>
  <c r="N424" i="8"/>
  <c r="O424" i="8" s="1"/>
  <c r="Q424" i="8" s="1"/>
  <c r="N493" i="8"/>
  <c r="O493" i="8" s="1"/>
  <c r="Q493" i="8" s="1"/>
  <c r="N477" i="8"/>
  <c r="O477" i="8" s="1"/>
  <c r="Q477" i="8" s="1"/>
  <c r="N461" i="8"/>
  <c r="O461" i="8" s="1"/>
  <c r="Q461" i="8" s="1"/>
  <c r="N373" i="8"/>
  <c r="O373" i="8" s="1"/>
  <c r="Q373" i="8" s="1"/>
  <c r="N524" i="8"/>
  <c r="O524" i="8" s="1"/>
  <c r="Q524" i="8" s="1"/>
  <c r="N432" i="8"/>
  <c r="O432" i="8" s="1"/>
  <c r="Q432" i="8" s="1"/>
  <c r="N409" i="8"/>
  <c r="O409" i="8" s="1"/>
  <c r="Q409" i="8" s="1"/>
  <c r="N393" i="8"/>
  <c r="O393" i="8" s="1"/>
  <c r="Q393" i="8" s="1"/>
  <c r="N377" i="8"/>
  <c r="O377" i="8" s="1"/>
  <c r="Q377" i="8" s="1"/>
  <c r="N353" i="8"/>
  <c r="O353" i="8" s="1"/>
  <c r="Q353" i="8" s="1"/>
  <c r="I21" i="13"/>
  <c r="C23" i="10" s="1"/>
  <c r="D22" i="13"/>
  <c r="J21" i="13"/>
  <c r="D23" i="10" s="1"/>
  <c r="E22" i="13"/>
  <c r="K21" i="13"/>
  <c r="E23" i="10" s="1"/>
  <c r="F22" i="13"/>
  <c r="D26" i="5"/>
  <c r="D30" i="5"/>
  <c r="D32" i="5"/>
  <c r="E24" i="5"/>
  <c r="D33" i="5"/>
  <c r="M13" i="16" l="1"/>
  <c r="N13" i="16" s="1"/>
  <c r="O13" i="16" s="1"/>
  <c r="P13" i="16" s="1"/>
  <c r="R13" i="16" s="1"/>
  <c r="L60" i="15"/>
  <c r="M60" i="15" s="1"/>
  <c r="L44" i="15"/>
  <c r="M44" i="15" s="1"/>
  <c r="N44" i="15" s="1"/>
  <c r="O44" i="15" s="1"/>
  <c r="P44" i="15" s="1"/>
  <c r="R44" i="15" s="1"/>
  <c r="L36" i="15"/>
  <c r="M36" i="15" s="1"/>
  <c r="N36" i="15" s="1"/>
  <c r="O36" i="15" s="1"/>
  <c r="P36" i="15" s="1"/>
  <c r="R36" i="15" s="1"/>
  <c r="L209" i="15"/>
  <c r="M209" i="15" s="1"/>
  <c r="L201" i="15"/>
  <c r="M201" i="15" s="1"/>
  <c r="N201" i="15" s="1"/>
  <c r="O201" i="15" s="1"/>
  <c r="P201" i="15" s="1"/>
  <c r="R201" i="15" s="1"/>
  <c r="L193" i="15"/>
  <c r="M193" i="15" s="1"/>
  <c r="L185" i="15"/>
  <c r="M185" i="15" s="1"/>
  <c r="N185" i="15" s="1"/>
  <c r="O185" i="15" s="1"/>
  <c r="P185" i="15" s="1"/>
  <c r="R185" i="15" s="1"/>
  <c r="L253" i="15"/>
  <c r="M253" i="15" s="1"/>
  <c r="N253" i="15" s="1"/>
  <c r="O253" i="15" s="1"/>
  <c r="P253" i="15" s="1"/>
  <c r="R253" i="15" s="1"/>
  <c r="L245" i="15"/>
  <c r="M245" i="15" s="1"/>
  <c r="N245" i="15" s="1"/>
  <c r="O245" i="15" s="1"/>
  <c r="P245" i="15" s="1"/>
  <c r="R245" i="15" s="1"/>
  <c r="L237" i="15"/>
  <c r="M237" i="15" s="1"/>
  <c r="N237" i="15" s="1"/>
  <c r="O237" i="15" s="1"/>
  <c r="P237" i="15" s="1"/>
  <c r="R237" i="15" s="1"/>
  <c r="L229" i="15"/>
  <c r="M229" i="15" s="1"/>
  <c r="N229" i="15" s="1"/>
  <c r="O229" i="15" s="1"/>
  <c r="P229" i="15" s="1"/>
  <c r="R229" i="15" s="1"/>
  <c r="L221" i="15"/>
  <c r="M221" i="15" s="1"/>
  <c r="N221" i="15" s="1"/>
  <c r="O221" i="15" s="1"/>
  <c r="P221" i="15" s="1"/>
  <c r="R221" i="15" s="1"/>
  <c r="L213" i="15"/>
  <c r="M213" i="15" s="1"/>
  <c r="N213" i="15" s="1"/>
  <c r="O213" i="15" s="1"/>
  <c r="P213" i="15" s="1"/>
  <c r="R213" i="15" s="1"/>
  <c r="L273" i="15"/>
  <c r="M273" i="15" s="1"/>
  <c r="N273" i="15" s="1"/>
  <c r="O273" i="15" s="1"/>
  <c r="P273" i="15" s="1"/>
  <c r="R273" i="15" s="1"/>
  <c r="L265" i="15"/>
  <c r="M265" i="15" s="1"/>
  <c r="N265" i="15" s="1"/>
  <c r="O265" i="15" s="1"/>
  <c r="P265" i="15" s="1"/>
  <c r="R265" i="15" s="1"/>
  <c r="L257" i="15"/>
  <c r="M257" i="15" s="1"/>
  <c r="N257" i="15" s="1"/>
  <c r="O257" i="15" s="1"/>
  <c r="P257" i="15" s="1"/>
  <c r="R257" i="15" s="1"/>
  <c r="L306" i="15"/>
  <c r="M306" i="15" s="1"/>
  <c r="N306" i="15" s="1"/>
  <c r="O306" i="15" s="1"/>
  <c r="P306" i="15" s="1"/>
  <c r="R306" i="15" s="1"/>
  <c r="L298" i="15"/>
  <c r="M298" i="15" s="1"/>
  <c r="N298" i="15" s="1"/>
  <c r="O298" i="15" s="1"/>
  <c r="P298" i="15" s="1"/>
  <c r="R298" i="15" s="1"/>
  <c r="L290" i="15"/>
  <c r="M290" i="15" s="1"/>
  <c r="N290" i="15" s="1"/>
  <c r="O290" i="15" s="1"/>
  <c r="P290" i="15" s="1"/>
  <c r="R290" i="15" s="1"/>
  <c r="L322" i="15"/>
  <c r="M322" i="15" s="1"/>
  <c r="N322" i="15" s="1"/>
  <c r="O322" i="15" s="1"/>
  <c r="P322" i="15" s="1"/>
  <c r="R322" i="15" s="1"/>
  <c r="L314" i="15"/>
  <c r="M314" i="15" s="1"/>
  <c r="N314" i="15" s="1"/>
  <c r="O314" i="15" s="1"/>
  <c r="P314" i="15" s="1"/>
  <c r="R314" i="15" s="1"/>
  <c r="L388" i="15"/>
  <c r="M388" i="15" s="1"/>
  <c r="N388" i="15" s="1"/>
  <c r="O388" i="15" s="1"/>
  <c r="P388" i="15" s="1"/>
  <c r="R388" i="15" s="1"/>
  <c r="L400" i="15"/>
  <c r="M400" i="15" s="1"/>
  <c r="L412" i="15"/>
  <c r="M412" i="15" s="1"/>
  <c r="N412" i="15" s="1"/>
  <c r="O412" i="15" s="1"/>
  <c r="P412" i="15" s="1"/>
  <c r="R412" i="15" s="1"/>
  <c r="L62" i="15"/>
  <c r="M62" i="15" s="1"/>
  <c r="N62" i="15" s="1"/>
  <c r="O62" i="15" s="1"/>
  <c r="P62" i="15" s="1"/>
  <c r="R62" i="15" s="1"/>
  <c r="L54" i="15"/>
  <c r="M54" i="15" s="1"/>
  <c r="N54" i="15" s="1"/>
  <c r="O54" i="15" s="1"/>
  <c r="P54" i="15" s="1"/>
  <c r="R54" i="15" s="1"/>
  <c r="L46" i="15"/>
  <c r="M46" i="15" s="1"/>
  <c r="N46" i="15" s="1"/>
  <c r="O46" i="15" s="1"/>
  <c r="P46" i="15" s="1"/>
  <c r="R46" i="15" s="1"/>
  <c r="L38" i="15"/>
  <c r="M38" i="15" s="1"/>
  <c r="N38" i="15" s="1"/>
  <c r="O38" i="15" s="1"/>
  <c r="P38" i="15" s="1"/>
  <c r="R38" i="15" s="1"/>
  <c r="L92" i="15"/>
  <c r="M92" i="15" s="1"/>
  <c r="N92" i="15" s="1"/>
  <c r="O92" i="15" s="1"/>
  <c r="P92" i="15" s="1"/>
  <c r="R92" i="15" s="1"/>
  <c r="L84" i="15"/>
  <c r="M84" i="15" s="1"/>
  <c r="N84" i="15" s="1"/>
  <c r="O84" i="15" s="1"/>
  <c r="P84" i="15" s="1"/>
  <c r="R84" i="15" s="1"/>
  <c r="L76" i="15"/>
  <c r="M76" i="15" s="1"/>
  <c r="N76" i="15" s="1"/>
  <c r="O76" i="15" s="1"/>
  <c r="P76" i="15" s="1"/>
  <c r="R76" i="15" s="1"/>
  <c r="L161" i="15"/>
  <c r="M161" i="15" s="1"/>
  <c r="N161" i="15" s="1"/>
  <c r="O161" i="15" s="1"/>
  <c r="P161" i="15" s="1"/>
  <c r="R161" i="15" s="1"/>
  <c r="L153" i="15"/>
  <c r="M153" i="15" s="1"/>
  <c r="N153" i="15" s="1"/>
  <c r="O153" i="15" s="1"/>
  <c r="P153" i="15" s="1"/>
  <c r="R153" i="15" s="1"/>
  <c r="L187" i="15"/>
  <c r="M187" i="15" s="1"/>
  <c r="N187" i="15" s="1"/>
  <c r="O187" i="15" s="1"/>
  <c r="P187" i="15" s="1"/>
  <c r="R187" i="15" s="1"/>
  <c r="L179" i="15"/>
  <c r="M179" i="15" s="1"/>
  <c r="N179" i="15" s="1"/>
  <c r="O179" i="15" s="1"/>
  <c r="P179" i="15" s="1"/>
  <c r="R179" i="15" s="1"/>
  <c r="L247" i="15"/>
  <c r="M247" i="15" s="1"/>
  <c r="N247" i="15" s="1"/>
  <c r="O247" i="15" s="1"/>
  <c r="P247" i="15" s="1"/>
  <c r="R247" i="15" s="1"/>
  <c r="L239" i="15"/>
  <c r="M239" i="15" s="1"/>
  <c r="N239" i="15" s="1"/>
  <c r="O239" i="15" s="1"/>
  <c r="P239" i="15" s="1"/>
  <c r="R239" i="15" s="1"/>
  <c r="L275" i="15"/>
  <c r="M275" i="15" s="1"/>
  <c r="N275" i="15" s="1"/>
  <c r="O275" i="15" s="1"/>
  <c r="P275" i="15" s="1"/>
  <c r="R275" i="15" s="1"/>
  <c r="L267" i="15"/>
  <c r="M267" i="15" s="1"/>
  <c r="N267" i="15" s="1"/>
  <c r="O267" i="15" s="1"/>
  <c r="P267" i="15" s="1"/>
  <c r="R267" i="15" s="1"/>
  <c r="L259" i="15"/>
  <c r="M259" i="15" s="1"/>
  <c r="N259" i="15" s="1"/>
  <c r="O259" i="15" s="1"/>
  <c r="P259" i="15" s="1"/>
  <c r="R259" i="15" s="1"/>
  <c r="L300" i="15"/>
  <c r="M300" i="15" s="1"/>
  <c r="N300" i="15" s="1"/>
  <c r="O300" i="15" s="1"/>
  <c r="P300" i="15" s="1"/>
  <c r="R300" i="15" s="1"/>
  <c r="L284" i="15"/>
  <c r="M284" i="15" s="1"/>
  <c r="N284" i="15" s="1"/>
  <c r="O284" i="15" s="1"/>
  <c r="P284" i="15" s="1"/>
  <c r="R284" i="15" s="1"/>
  <c r="L356" i="15"/>
  <c r="M356" i="15" s="1"/>
  <c r="N356" i="15" s="1"/>
  <c r="O356" i="15" s="1"/>
  <c r="P356" i="15" s="1"/>
  <c r="R356" i="15" s="1"/>
  <c r="L348" i="15"/>
  <c r="M348" i="15" s="1"/>
  <c r="N348" i="15" s="1"/>
  <c r="O348" i="15" s="1"/>
  <c r="P348" i="15" s="1"/>
  <c r="R348" i="15" s="1"/>
  <c r="L340" i="15"/>
  <c r="M340" i="15" s="1"/>
  <c r="L332" i="15"/>
  <c r="M332" i="15" s="1"/>
  <c r="N332" i="15" s="1"/>
  <c r="O332" i="15" s="1"/>
  <c r="P332" i="15" s="1"/>
  <c r="R332" i="15" s="1"/>
  <c r="L397" i="15"/>
  <c r="M397" i="15" s="1"/>
  <c r="N397" i="15" s="1"/>
  <c r="O397" i="15" s="1"/>
  <c r="P397" i="15" s="1"/>
  <c r="R397" i="15" s="1"/>
  <c r="L409" i="15"/>
  <c r="M409" i="15" s="1"/>
  <c r="N409" i="15" s="1"/>
  <c r="O409" i="15" s="1"/>
  <c r="P409" i="15" s="1"/>
  <c r="R409" i="15" s="1"/>
  <c r="L452" i="15"/>
  <c r="M452" i="15" s="1"/>
  <c r="N452" i="15" s="1"/>
  <c r="O452" i="15" s="1"/>
  <c r="P452" i="15" s="1"/>
  <c r="R452" i="15" s="1"/>
  <c r="L69" i="15"/>
  <c r="M69" i="15" s="1"/>
  <c r="N69" i="15" s="1"/>
  <c r="O69" i="15" s="1"/>
  <c r="P69" i="15" s="1"/>
  <c r="R69" i="15" s="1"/>
  <c r="L65" i="15"/>
  <c r="M65" i="15" s="1"/>
  <c r="N65" i="15" s="1"/>
  <c r="O65" i="15" s="1"/>
  <c r="P65" i="15" s="1"/>
  <c r="R65" i="15" s="1"/>
  <c r="L61" i="15"/>
  <c r="M61" i="15" s="1"/>
  <c r="N61" i="15" s="1"/>
  <c r="O61" i="15" s="1"/>
  <c r="P61" i="15" s="1"/>
  <c r="R61" i="15" s="1"/>
  <c r="L53" i="15"/>
  <c r="M53" i="15" s="1"/>
  <c r="N53" i="15" s="1"/>
  <c r="O53" i="15" s="1"/>
  <c r="P53" i="15" s="1"/>
  <c r="R53" i="15" s="1"/>
  <c r="L49" i="15"/>
  <c r="M49" i="15" s="1"/>
  <c r="N49" i="15" s="1"/>
  <c r="O49" i="15" s="1"/>
  <c r="P49" i="15" s="1"/>
  <c r="R49" i="15" s="1"/>
  <c r="L45" i="15"/>
  <c r="M45" i="15" s="1"/>
  <c r="N45" i="15" s="1"/>
  <c r="O45" i="15" s="1"/>
  <c r="P45" i="15" s="1"/>
  <c r="R45" i="15" s="1"/>
  <c r="L33" i="15"/>
  <c r="M33" i="15" s="1"/>
  <c r="N33" i="15" s="1"/>
  <c r="O33" i="15" s="1"/>
  <c r="P33" i="15" s="1"/>
  <c r="R33" i="15" s="1"/>
  <c r="L115" i="15"/>
  <c r="M115" i="15" s="1"/>
  <c r="N115" i="15" s="1"/>
  <c r="O115" i="15" s="1"/>
  <c r="P115" i="15" s="1"/>
  <c r="R115" i="15" s="1"/>
  <c r="L107" i="15"/>
  <c r="M107" i="15" s="1"/>
  <c r="N107" i="15" s="1"/>
  <c r="O107" i="15" s="1"/>
  <c r="P107" i="15" s="1"/>
  <c r="R107" i="15" s="1"/>
  <c r="L99" i="15"/>
  <c r="M99" i="15" s="1"/>
  <c r="N99" i="15" s="1"/>
  <c r="O99" i="15" s="1"/>
  <c r="P99" i="15" s="1"/>
  <c r="R99" i="15" s="1"/>
  <c r="L175" i="15"/>
  <c r="M175" i="15" s="1"/>
  <c r="N175" i="15" s="1"/>
  <c r="O175" i="15" s="1"/>
  <c r="P175" i="15" s="1"/>
  <c r="R175" i="15" s="1"/>
  <c r="L171" i="15"/>
  <c r="M171" i="15" s="1"/>
  <c r="N171" i="15" s="1"/>
  <c r="O171" i="15" s="1"/>
  <c r="P171" i="15" s="1"/>
  <c r="R171" i="15" s="1"/>
  <c r="L167" i="15"/>
  <c r="M167" i="15" s="1"/>
  <c r="N167" i="15" s="1"/>
  <c r="O167" i="15" s="1"/>
  <c r="P167" i="15" s="1"/>
  <c r="R167" i="15" s="1"/>
  <c r="L210" i="15"/>
  <c r="M210" i="15" s="1"/>
  <c r="N210" i="15" s="1"/>
  <c r="O210" i="15" s="1"/>
  <c r="P210" i="15" s="1"/>
  <c r="R210" i="15" s="1"/>
  <c r="L206" i="15"/>
  <c r="M206" i="15" s="1"/>
  <c r="N206" i="15" s="1"/>
  <c r="O206" i="15" s="1"/>
  <c r="P206" i="15" s="1"/>
  <c r="R206" i="15" s="1"/>
  <c r="L202" i="15"/>
  <c r="M202" i="15" s="1"/>
  <c r="N202" i="15" s="1"/>
  <c r="O202" i="15" s="1"/>
  <c r="P202" i="15" s="1"/>
  <c r="R202" i="15" s="1"/>
  <c r="L198" i="15"/>
  <c r="M198" i="15" s="1"/>
  <c r="N198" i="15" s="1"/>
  <c r="O198" i="15" s="1"/>
  <c r="P198" i="15" s="1"/>
  <c r="R198" i="15" s="1"/>
  <c r="L194" i="15"/>
  <c r="M194" i="15" s="1"/>
  <c r="N194" i="15" s="1"/>
  <c r="O194" i="15" s="1"/>
  <c r="P194" i="15" s="1"/>
  <c r="R194" i="15" s="1"/>
  <c r="L234" i="15"/>
  <c r="M234" i="15" s="1"/>
  <c r="N234" i="15" s="1"/>
  <c r="O234" i="15" s="1"/>
  <c r="P234" i="15" s="1"/>
  <c r="R234" i="15" s="1"/>
  <c r="L230" i="15"/>
  <c r="M230" i="15" s="1"/>
  <c r="N230" i="15" s="1"/>
  <c r="O230" i="15" s="1"/>
  <c r="P230" i="15" s="1"/>
  <c r="R230" i="15" s="1"/>
  <c r="L226" i="15"/>
  <c r="M226" i="15" s="1"/>
  <c r="N226" i="15" s="1"/>
  <c r="O226" i="15" s="1"/>
  <c r="P226" i="15" s="1"/>
  <c r="R226" i="15" s="1"/>
  <c r="L222" i="15"/>
  <c r="M222" i="15" s="1"/>
  <c r="N222" i="15" s="1"/>
  <c r="O222" i="15" s="1"/>
  <c r="P222" i="15" s="1"/>
  <c r="R222" i="15" s="1"/>
  <c r="L218" i="15"/>
  <c r="M218" i="15" s="1"/>
  <c r="N218" i="15" s="1"/>
  <c r="O218" i="15" s="1"/>
  <c r="P218" i="15" s="1"/>
  <c r="R218" i="15" s="1"/>
  <c r="L214" i="15"/>
  <c r="M214" i="15" s="1"/>
  <c r="N214" i="15" s="1"/>
  <c r="O214" i="15" s="1"/>
  <c r="P214" i="15" s="1"/>
  <c r="R214" i="15" s="1"/>
  <c r="L311" i="15"/>
  <c r="M311" i="15" s="1"/>
  <c r="N311" i="15" s="1"/>
  <c r="O311" i="15" s="1"/>
  <c r="P311" i="15" s="1"/>
  <c r="R311" i="15" s="1"/>
  <c r="L307" i="15"/>
  <c r="M307" i="15" s="1"/>
  <c r="N307" i="15" s="1"/>
  <c r="O307" i="15" s="1"/>
  <c r="P307" i="15" s="1"/>
  <c r="R307" i="15" s="1"/>
  <c r="L303" i="15"/>
  <c r="M303" i="15" s="1"/>
  <c r="N303" i="15" s="1"/>
  <c r="O303" i="15" s="1"/>
  <c r="P303" i="15" s="1"/>
  <c r="R303" i="15" s="1"/>
  <c r="L299" i="15"/>
  <c r="M299" i="15" s="1"/>
  <c r="N299" i="15" s="1"/>
  <c r="O299" i="15" s="1"/>
  <c r="P299" i="15" s="1"/>
  <c r="R299" i="15" s="1"/>
  <c r="L295" i="15"/>
  <c r="M295" i="15" s="1"/>
  <c r="N295" i="15" s="1"/>
  <c r="O295" i="15" s="1"/>
  <c r="P295" i="15" s="1"/>
  <c r="R295" i="15" s="1"/>
  <c r="L283" i="15"/>
  <c r="M283" i="15" s="1"/>
  <c r="N283" i="15" s="1"/>
  <c r="O283" i="15" s="1"/>
  <c r="P283" i="15" s="1"/>
  <c r="R283" i="15" s="1"/>
  <c r="L279" i="15"/>
  <c r="M279" i="15" s="1"/>
  <c r="N279" i="15" s="1"/>
  <c r="O279" i="15" s="1"/>
  <c r="P279" i="15" s="1"/>
  <c r="R279" i="15" s="1"/>
  <c r="L355" i="15"/>
  <c r="M355" i="15" s="1"/>
  <c r="L351" i="15"/>
  <c r="M351" i="15" s="1"/>
  <c r="N351" i="15" s="1"/>
  <c r="O351" i="15" s="1"/>
  <c r="P351" i="15" s="1"/>
  <c r="R351" i="15" s="1"/>
  <c r="L347" i="15"/>
  <c r="M347" i="15" s="1"/>
  <c r="N347" i="15" s="1"/>
  <c r="O347" i="15" s="1"/>
  <c r="P347" i="15" s="1"/>
  <c r="R347" i="15" s="1"/>
  <c r="L343" i="15"/>
  <c r="M343" i="15" s="1"/>
  <c r="N343" i="15" s="1"/>
  <c r="O343" i="15" s="1"/>
  <c r="P343" i="15" s="1"/>
  <c r="R343" i="15" s="1"/>
  <c r="L323" i="15"/>
  <c r="M323" i="15" s="1"/>
  <c r="N323" i="15" s="1"/>
  <c r="O323" i="15" s="1"/>
  <c r="P323" i="15" s="1"/>
  <c r="R323" i="15" s="1"/>
  <c r="L319" i="15"/>
  <c r="M319" i="15" s="1"/>
  <c r="N319" i="15" s="1"/>
  <c r="O319" i="15" s="1"/>
  <c r="P319" i="15" s="1"/>
  <c r="R319" i="15" s="1"/>
  <c r="L315" i="15"/>
  <c r="M315" i="15" s="1"/>
  <c r="N315" i="15" s="1"/>
  <c r="O315" i="15" s="1"/>
  <c r="P315" i="15" s="1"/>
  <c r="R315" i="15" s="1"/>
  <c r="L359" i="15"/>
  <c r="M359" i="15" s="1"/>
  <c r="N359" i="15" s="1"/>
  <c r="O359" i="15" s="1"/>
  <c r="P359" i="15" s="1"/>
  <c r="R359" i="15" s="1"/>
  <c r="L387" i="15"/>
  <c r="M387" i="15" s="1"/>
  <c r="N387" i="15" s="1"/>
  <c r="O387" i="15" s="1"/>
  <c r="P387" i="15" s="1"/>
  <c r="R387" i="15" s="1"/>
  <c r="L439" i="15"/>
  <c r="M439" i="15" s="1"/>
  <c r="N439" i="15" s="1"/>
  <c r="O439" i="15" s="1"/>
  <c r="P439" i="15" s="1"/>
  <c r="R439" i="15" s="1"/>
  <c r="L431" i="15"/>
  <c r="M431" i="15" s="1"/>
  <c r="N431" i="15" s="1"/>
  <c r="O431" i="15" s="1"/>
  <c r="P431" i="15" s="1"/>
  <c r="R431" i="15" s="1"/>
  <c r="L423" i="15"/>
  <c r="M423" i="15" s="1"/>
  <c r="N423" i="15" s="1"/>
  <c r="O423" i="15" s="1"/>
  <c r="P423" i="15" s="1"/>
  <c r="R423" i="15" s="1"/>
  <c r="L466" i="15"/>
  <c r="M466" i="15" s="1"/>
  <c r="N466" i="15" s="1"/>
  <c r="O466" i="15" s="1"/>
  <c r="P466" i="15" s="1"/>
  <c r="R466" i="15" s="1"/>
  <c r="L458" i="15"/>
  <c r="M458" i="15" s="1"/>
  <c r="N458" i="15" s="1"/>
  <c r="O458" i="15" s="1"/>
  <c r="P458" i="15" s="1"/>
  <c r="R458" i="15" s="1"/>
  <c r="L450" i="15"/>
  <c r="M450" i="15" s="1"/>
  <c r="L411" i="15"/>
  <c r="M411" i="15" s="1"/>
  <c r="N411" i="15" s="1"/>
  <c r="O411" i="15" s="1"/>
  <c r="P411" i="15" s="1"/>
  <c r="R411" i="15" s="1"/>
  <c r="L415" i="15"/>
  <c r="M415" i="15" s="1"/>
  <c r="N415" i="15" s="1"/>
  <c r="O415" i="15" s="1"/>
  <c r="P415" i="15" s="1"/>
  <c r="R415" i="15" s="1"/>
  <c r="L438" i="15"/>
  <c r="M438" i="15" s="1"/>
  <c r="N438" i="15" s="1"/>
  <c r="O438" i="15" s="1"/>
  <c r="P438" i="15" s="1"/>
  <c r="R438" i="15" s="1"/>
  <c r="L434" i="15"/>
  <c r="M434" i="15" s="1"/>
  <c r="N434" i="15" s="1"/>
  <c r="O434" i="15" s="1"/>
  <c r="P434" i="15" s="1"/>
  <c r="R434" i="15" s="1"/>
  <c r="L430" i="15"/>
  <c r="M430" i="15" s="1"/>
  <c r="L426" i="15"/>
  <c r="M426" i="15" s="1"/>
  <c r="N426" i="15" s="1"/>
  <c r="O426" i="15" s="1"/>
  <c r="P426" i="15" s="1"/>
  <c r="R426" i="15" s="1"/>
  <c r="L422" i="15"/>
  <c r="M422" i="15" s="1"/>
  <c r="N422" i="15" s="1"/>
  <c r="O422" i="15" s="1"/>
  <c r="P422" i="15" s="1"/>
  <c r="R422" i="15" s="1"/>
  <c r="L418" i="15"/>
  <c r="M418" i="15" s="1"/>
  <c r="N418" i="15" s="1"/>
  <c r="O418" i="15" s="1"/>
  <c r="P418" i="15" s="1"/>
  <c r="R418" i="15" s="1"/>
  <c r="L465" i="15"/>
  <c r="M465" i="15" s="1"/>
  <c r="L461" i="15"/>
  <c r="M461" i="15" s="1"/>
  <c r="N461" i="15" s="1"/>
  <c r="O461" i="15" s="1"/>
  <c r="P461" i="15" s="1"/>
  <c r="R461" i="15" s="1"/>
  <c r="L457" i="15"/>
  <c r="M457" i="15" s="1"/>
  <c r="L453" i="15"/>
  <c r="M453" i="15" s="1"/>
  <c r="N453" i="15" s="1"/>
  <c r="O453" i="15" s="1"/>
  <c r="P453" i="15" s="1"/>
  <c r="R453" i="15" s="1"/>
  <c r="L470" i="15"/>
  <c r="M470" i="15" s="1"/>
  <c r="N470" i="15" s="1"/>
  <c r="O470" i="15" s="1"/>
  <c r="P470" i="15" s="1"/>
  <c r="R470" i="15" s="1"/>
  <c r="L34" i="14"/>
  <c r="M34" i="14" s="1"/>
  <c r="N34" i="14" s="1"/>
  <c r="O34" i="14" s="1"/>
  <c r="P34" i="14" s="1"/>
  <c r="R34" i="14" s="1"/>
  <c r="L41" i="14"/>
  <c r="M41" i="14" s="1"/>
  <c r="N41" i="14" s="1"/>
  <c r="O41" i="14" s="1"/>
  <c r="P41" i="14" s="1"/>
  <c r="R41" i="14" s="1"/>
  <c r="L29" i="14"/>
  <c r="M29" i="14" s="1"/>
  <c r="N29" i="14" s="1"/>
  <c r="O29" i="14" s="1"/>
  <c r="P29" i="14" s="1"/>
  <c r="R29" i="14" s="1"/>
  <c r="L25" i="14"/>
  <c r="M25" i="14" s="1"/>
  <c r="N25" i="14" s="1"/>
  <c r="O25" i="14" s="1"/>
  <c r="P25" i="14" s="1"/>
  <c r="R25" i="14" s="1"/>
  <c r="L21" i="14"/>
  <c r="M21" i="14" s="1"/>
  <c r="N21" i="14" s="1"/>
  <c r="O21" i="14" s="1"/>
  <c r="P21" i="14" s="1"/>
  <c r="R21" i="14" s="1"/>
  <c r="L17" i="14"/>
  <c r="M17" i="14" s="1"/>
  <c r="N17" i="14" s="1"/>
  <c r="O17" i="14" s="1"/>
  <c r="P17" i="14" s="1"/>
  <c r="R17" i="14" s="1"/>
  <c r="L48" i="15"/>
  <c r="M48" i="15" s="1"/>
  <c r="N48" i="15" s="1"/>
  <c r="O48" i="15" s="1"/>
  <c r="P48" i="15" s="1"/>
  <c r="R48" i="15" s="1"/>
  <c r="L40" i="15"/>
  <c r="M40" i="15" s="1"/>
  <c r="L32" i="15"/>
  <c r="M32" i="15" s="1"/>
  <c r="N32" i="15" s="1"/>
  <c r="O32" i="15" s="1"/>
  <c r="P32" i="15" s="1"/>
  <c r="R32" i="15" s="1"/>
  <c r="L205" i="15"/>
  <c r="M205" i="15" s="1"/>
  <c r="N205" i="15" s="1"/>
  <c r="O205" i="15" s="1"/>
  <c r="P205" i="15" s="1"/>
  <c r="R205" i="15" s="1"/>
  <c r="L197" i="15"/>
  <c r="M197" i="15" s="1"/>
  <c r="N197" i="15" s="1"/>
  <c r="O197" i="15" s="1"/>
  <c r="P197" i="15" s="1"/>
  <c r="R197" i="15" s="1"/>
  <c r="L189" i="15"/>
  <c r="M189" i="15" s="1"/>
  <c r="N189" i="15" s="1"/>
  <c r="O189" i="15" s="1"/>
  <c r="P189" i="15" s="1"/>
  <c r="R189" i="15" s="1"/>
  <c r="L181" i="15"/>
  <c r="M181" i="15" s="1"/>
  <c r="N181" i="15" s="1"/>
  <c r="O181" i="15" s="1"/>
  <c r="P181" i="15" s="1"/>
  <c r="R181" i="15" s="1"/>
  <c r="L249" i="15"/>
  <c r="M249" i="15" s="1"/>
  <c r="N249" i="15" s="1"/>
  <c r="O249" i="15" s="1"/>
  <c r="P249" i="15" s="1"/>
  <c r="R249" i="15" s="1"/>
  <c r="L241" i="15"/>
  <c r="M241" i="15" s="1"/>
  <c r="N241" i="15" s="1"/>
  <c r="O241" i="15" s="1"/>
  <c r="P241" i="15" s="1"/>
  <c r="R241" i="15" s="1"/>
  <c r="L233" i="15"/>
  <c r="M233" i="15" s="1"/>
  <c r="N233" i="15" s="1"/>
  <c r="O233" i="15" s="1"/>
  <c r="P233" i="15" s="1"/>
  <c r="R233" i="15" s="1"/>
  <c r="L225" i="15"/>
  <c r="M225" i="15" s="1"/>
  <c r="L217" i="15"/>
  <c r="M217" i="15" s="1"/>
  <c r="N217" i="15" s="1"/>
  <c r="O217" i="15" s="1"/>
  <c r="P217" i="15" s="1"/>
  <c r="R217" i="15" s="1"/>
  <c r="L277" i="15"/>
  <c r="M277" i="15" s="1"/>
  <c r="N277" i="15" s="1"/>
  <c r="O277" i="15" s="1"/>
  <c r="P277" i="15" s="1"/>
  <c r="R277" i="15" s="1"/>
  <c r="L269" i="15"/>
  <c r="M269" i="15" s="1"/>
  <c r="N269" i="15" s="1"/>
  <c r="O269" i="15" s="1"/>
  <c r="P269" i="15" s="1"/>
  <c r="R269" i="15" s="1"/>
  <c r="L261" i="15"/>
  <c r="M261" i="15" s="1"/>
  <c r="N261" i="15" s="1"/>
  <c r="O261" i="15" s="1"/>
  <c r="P261" i="15" s="1"/>
  <c r="R261" i="15" s="1"/>
  <c r="L310" i="15"/>
  <c r="M310" i="15" s="1"/>
  <c r="N310" i="15" s="1"/>
  <c r="O310" i="15" s="1"/>
  <c r="P310" i="15" s="1"/>
  <c r="R310" i="15" s="1"/>
  <c r="L302" i="15"/>
  <c r="M302" i="15" s="1"/>
  <c r="N302" i="15" s="1"/>
  <c r="O302" i="15" s="1"/>
  <c r="P302" i="15" s="1"/>
  <c r="R302" i="15" s="1"/>
  <c r="L294" i="15"/>
  <c r="M294" i="15" s="1"/>
  <c r="N294" i="15" s="1"/>
  <c r="O294" i="15" s="1"/>
  <c r="P294" i="15" s="1"/>
  <c r="R294" i="15" s="1"/>
  <c r="L286" i="15"/>
  <c r="M286" i="15" s="1"/>
  <c r="N286" i="15" s="1"/>
  <c r="O286" i="15" s="1"/>
  <c r="P286" i="15" s="1"/>
  <c r="R286" i="15" s="1"/>
  <c r="L326" i="15"/>
  <c r="M326" i="15" s="1"/>
  <c r="N326" i="15" s="1"/>
  <c r="O326" i="15" s="1"/>
  <c r="P326" i="15" s="1"/>
  <c r="R326" i="15" s="1"/>
  <c r="L318" i="15"/>
  <c r="M318" i="15" s="1"/>
  <c r="N318" i="15" s="1"/>
  <c r="O318" i="15" s="1"/>
  <c r="P318" i="15" s="1"/>
  <c r="R318" i="15" s="1"/>
  <c r="L469" i="15"/>
  <c r="M469" i="15" s="1"/>
  <c r="N469" i="15" s="1"/>
  <c r="O469" i="15" s="1"/>
  <c r="P469" i="15" s="1"/>
  <c r="R469" i="15" s="1"/>
  <c r="L66" i="15"/>
  <c r="M66" i="15" s="1"/>
  <c r="N66" i="15" s="1"/>
  <c r="O66" i="15" s="1"/>
  <c r="P66" i="15" s="1"/>
  <c r="R66" i="15" s="1"/>
  <c r="L58" i="15"/>
  <c r="M58" i="15" s="1"/>
  <c r="N58" i="15" s="1"/>
  <c r="O58" i="15" s="1"/>
  <c r="P58" i="15" s="1"/>
  <c r="R58" i="15" s="1"/>
  <c r="L50" i="15"/>
  <c r="M50" i="15" s="1"/>
  <c r="N50" i="15" s="1"/>
  <c r="O50" i="15" s="1"/>
  <c r="P50" i="15" s="1"/>
  <c r="R50" i="15" s="1"/>
  <c r="L42" i="15"/>
  <c r="M42" i="15" s="1"/>
  <c r="N42" i="15" s="1"/>
  <c r="O42" i="15" s="1"/>
  <c r="P42" i="15" s="1"/>
  <c r="R42" i="15" s="1"/>
  <c r="L34" i="15"/>
  <c r="M34" i="15" s="1"/>
  <c r="N34" i="15" s="1"/>
  <c r="O34" i="15" s="1"/>
  <c r="P34" i="15" s="1"/>
  <c r="R34" i="15" s="1"/>
  <c r="L138" i="15"/>
  <c r="M138" i="15" s="1"/>
  <c r="N138" i="15" s="1"/>
  <c r="O138" i="15" s="1"/>
  <c r="P138" i="15" s="1"/>
  <c r="R138" i="15" s="1"/>
  <c r="L191" i="15"/>
  <c r="M191" i="15" s="1"/>
  <c r="N191" i="15" s="1"/>
  <c r="O191" i="15" s="1"/>
  <c r="P191" i="15" s="1"/>
  <c r="R191" i="15" s="1"/>
  <c r="L183" i="15"/>
  <c r="M183" i="15" s="1"/>
  <c r="N183" i="15" s="1"/>
  <c r="O183" i="15" s="1"/>
  <c r="P183" i="15" s="1"/>
  <c r="R183" i="15" s="1"/>
  <c r="L251" i="15"/>
  <c r="M251" i="15" s="1"/>
  <c r="N251" i="15" s="1"/>
  <c r="O251" i="15" s="1"/>
  <c r="P251" i="15" s="1"/>
  <c r="R251" i="15" s="1"/>
  <c r="L243" i="15"/>
  <c r="M243" i="15" s="1"/>
  <c r="N243" i="15" s="1"/>
  <c r="O243" i="15" s="1"/>
  <c r="P243" i="15" s="1"/>
  <c r="R243" i="15" s="1"/>
  <c r="L271" i="15"/>
  <c r="M271" i="15" s="1"/>
  <c r="N271" i="15" s="1"/>
  <c r="O271" i="15" s="1"/>
  <c r="P271" i="15" s="1"/>
  <c r="R271" i="15" s="1"/>
  <c r="L263" i="15"/>
  <c r="M263" i="15" s="1"/>
  <c r="N263" i="15" s="1"/>
  <c r="O263" i="15" s="1"/>
  <c r="P263" i="15" s="1"/>
  <c r="R263" i="15" s="1"/>
  <c r="L255" i="15"/>
  <c r="M255" i="15" s="1"/>
  <c r="N255" i="15" s="1"/>
  <c r="O255" i="15" s="1"/>
  <c r="P255" i="15" s="1"/>
  <c r="R255" i="15" s="1"/>
  <c r="L288" i="15"/>
  <c r="M288" i="15" s="1"/>
  <c r="N288" i="15" s="1"/>
  <c r="O288" i="15" s="1"/>
  <c r="P288" i="15" s="1"/>
  <c r="R288" i="15" s="1"/>
  <c r="L352" i="15"/>
  <c r="M352" i="15" s="1"/>
  <c r="N352" i="15" s="1"/>
  <c r="O352" i="15" s="1"/>
  <c r="P352" i="15" s="1"/>
  <c r="R352" i="15" s="1"/>
  <c r="L344" i="15"/>
  <c r="M344" i="15" s="1"/>
  <c r="N344" i="15" s="1"/>
  <c r="O344" i="15" s="1"/>
  <c r="P344" i="15" s="1"/>
  <c r="R344" i="15" s="1"/>
  <c r="L336" i="15"/>
  <c r="M336" i="15" s="1"/>
  <c r="N336" i="15" s="1"/>
  <c r="O336" i="15" s="1"/>
  <c r="P336" i="15" s="1"/>
  <c r="R336" i="15" s="1"/>
  <c r="L393" i="15"/>
  <c r="M393" i="15" s="1"/>
  <c r="L401" i="15"/>
  <c r="M401" i="15" s="1"/>
  <c r="N401" i="15" s="1"/>
  <c r="O401" i="15" s="1"/>
  <c r="P401" i="15" s="1"/>
  <c r="R401" i="15" s="1"/>
  <c r="L444" i="15"/>
  <c r="M444" i="15" s="1"/>
  <c r="N444" i="15" s="1"/>
  <c r="O444" i="15" s="1"/>
  <c r="P444" i="15" s="1"/>
  <c r="R444" i="15" s="1"/>
  <c r="L67" i="15"/>
  <c r="M67" i="15" s="1"/>
  <c r="N67" i="15" s="1"/>
  <c r="O67" i="15" s="1"/>
  <c r="P67" i="15" s="1"/>
  <c r="R67" i="15" s="1"/>
  <c r="L55" i="15"/>
  <c r="M55" i="15" s="1"/>
  <c r="N55" i="15" s="1"/>
  <c r="O55" i="15" s="1"/>
  <c r="P55" i="15" s="1"/>
  <c r="R55" i="15" s="1"/>
  <c r="L51" i="15"/>
  <c r="M51" i="15" s="1"/>
  <c r="N51" i="15" s="1"/>
  <c r="O51" i="15" s="1"/>
  <c r="P51" i="15" s="1"/>
  <c r="R51" i="15" s="1"/>
  <c r="L35" i="15"/>
  <c r="M35" i="15" s="1"/>
  <c r="N35" i="15" s="1"/>
  <c r="O35" i="15" s="1"/>
  <c r="P35" i="15" s="1"/>
  <c r="R35" i="15" s="1"/>
  <c r="L73" i="15"/>
  <c r="M73" i="15" s="1"/>
  <c r="N73" i="15" s="1"/>
  <c r="O73" i="15" s="1"/>
  <c r="P73" i="15" s="1"/>
  <c r="R73" i="15" s="1"/>
  <c r="L131" i="15"/>
  <c r="M131" i="15" s="1"/>
  <c r="N131" i="15" s="1"/>
  <c r="O131" i="15" s="1"/>
  <c r="P131" i="15" s="1"/>
  <c r="R131" i="15" s="1"/>
  <c r="L123" i="15"/>
  <c r="M123" i="15" s="1"/>
  <c r="N123" i="15" s="1"/>
  <c r="O123" i="15" s="1"/>
  <c r="P123" i="15" s="1"/>
  <c r="R123" i="15" s="1"/>
  <c r="L145" i="15"/>
  <c r="M145" i="15" s="1"/>
  <c r="N145" i="15" s="1"/>
  <c r="O145" i="15" s="1"/>
  <c r="P145" i="15" s="1"/>
  <c r="R145" i="15" s="1"/>
  <c r="L177" i="15"/>
  <c r="M177" i="15" s="1"/>
  <c r="N177" i="15" s="1"/>
  <c r="O177" i="15" s="1"/>
  <c r="P177" i="15" s="1"/>
  <c r="R177" i="15" s="1"/>
  <c r="L173" i="15"/>
  <c r="M173" i="15" s="1"/>
  <c r="N173" i="15" s="1"/>
  <c r="O173" i="15" s="1"/>
  <c r="P173" i="15" s="1"/>
  <c r="R173" i="15" s="1"/>
  <c r="L169" i="15"/>
  <c r="M169" i="15" s="1"/>
  <c r="N169" i="15" s="1"/>
  <c r="O169" i="15" s="1"/>
  <c r="P169" i="15" s="1"/>
  <c r="R169" i="15" s="1"/>
  <c r="L165" i="15"/>
  <c r="M165" i="15" s="1"/>
  <c r="N165" i="15" s="1"/>
  <c r="O165" i="15" s="1"/>
  <c r="P165" i="15" s="1"/>
  <c r="R165" i="15" s="1"/>
  <c r="L281" i="15"/>
  <c r="M281" i="15" s="1"/>
  <c r="N281" i="15" s="1"/>
  <c r="O281" i="15" s="1"/>
  <c r="P281" i="15" s="1"/>
  <c r="R281" i="15" s="1"/>
  <c r="L341" i="15"/>
  <c r="M341" i="15" s="1"/>
  <c r="N341" i="15" s="1"/>
  <c r="O341" i="15" s="1"/>
  <c r="P341" i="15" s="1"/>
  <c r="R341" i="15" s="1"/>
  <c r="L337" i="15"/>
  <c r="M337" i="15" s="1"/>
  <c r="N337" i="15" s="1"/>
  <c r="O337" i="15" s="1"/>
  <c r="P337" i="15" s="1"/>
  <c r="R337" i="15" s="1"/>
  <c r="L333" i="15"/>
  <c r="M333" i="15" s="1"/>
  <c r="N333" i="15" s="1"/>
  <c r="O333" i="15" s="1"/>
  <c r="P333" i="15" s="1"/>
  <c r="R333" i="15" s="1"/>
  <c r="L329" i="15"/>
  <c r="M329" i="15" s="1"/>
  <c r="N329" i="15" s="1"/>
  <c r="O329" i="15" s="1"/>
  <c r="P329" i="15" s="1"/>
  <c r="R329" i="15" s="1"/>
  <c r="L396" i="15"/>
  <c r="M396" i="15" s="1"/>
  <c r="N396" i="15" s="1"/>
  <c r="O396" i="15" s="1"/>
  <c r="P396" i="15" s="1"/>
  <c r="R396" i="15" s="1"/>
  <c r="L408" i="15"/>
  <c r="M408" i="15" s="1"/>
  <c r="N408" i="15" s="1"/>
  <c r="O408" i="15" s="1"/>
  <c r="P408" i="15" s="1"/>
  <c r="R408" i="15" s="1"/>
  <c r="L435" i="15"/>
  <c r="M435" i="15" s="1"/>
  <c r="N435" i="15" s="1"/>
  <c r="O435" i="15" s="1"/>
  <c r="P435" i="15" s="1"/>
  <c r="R435" i="15" s="1"/>
  <c r="L427" i="15"/>
  <c r="M427" i="15" s="1"/>
  <c r="N427" i="15" s="1"/>
  <c r="O427" i="15" s="1"/>
  <c r="P427" i="15" s="1"/>
  <c r="R427" i="15" s="1"/>
  <c r="L419" i="15"/>
  <c r="M419" i="15" s="1"/>
  <c r="N419" i="15" s="1"/>
  <c r="O419" i="15" s="1"/>
  <c r="P419" i="15" s="1"/>
  <c r="R419" i="15" s="1"/>
  <c r="L462" i="15"/>
  <c r="M462" i="15" s="1"/>
  <c r="N462" i="15" s="1"/>
  <c r="O462" i="15" s="1"/>
  <c r="P462" i="15" s="1"/>
  <c r="R462" i="15" s="1"/>
  <c r="L454" i="15"/>
  <c r="M454" i="15" s="1"/>
  <c r="N454" i="15" s="1"/>
  <c r="O454" i="15" s="1"/>
  <c r="P454" i="15" s="1"/>
  <c r="R454" i="15" s="1"/>
  <c r="L446" i="15"/>
  <c r="M446" i="15" s="1"/>
  <c r="N446" i="15" s="1"/>
  <c r="O446" i="15" s="1"/>
  <c r="P446" i="15" s="1"/>
  <c r="R446" i="15" s="1"/>
  <c r="L440" i="15"/>
  <c r="M440" i="15" s="1"/>
  <c r="N440" i="15" s="1"/>
  <c r="O440" i="15" s="1"/>
  <c r="P440" i="15" s="1"/>
  <c r="R440" i="15" s="1"/>
  <c r="L416" i="15"/>
  <c r="M416" i="15" s="1"/>
  <c r="N416" i="15" s="1"/>
  <c r="O416" i="15" s="1"/>
  <c r="P416" i="15" s="1"/>
  <c r="R416" i="15" s="1"/>
  <c r="L455" i="15"/>
  <c r="M455" i="15" s="1"/>
  <c r="N455" i="15" s="1"/>
  <c r="O455" i="15" s="1"/>
  <c r="P455" i="15" s="1"/>
  <c r="R455" i="15" s="1"/>
  <c r="L451" i="15"/>
  <c r="M451" i="15" s="1"/>
  <c r="N451" i="15" s="1"/>
  <c r="O451" i="15" s="1"/>
  <c r="P451" i="15" s="1"/>
  <c r="R451" i="15" s="1"/>
  <c r="L447" i="15"/>
  <c r="M447" i="15" s="1"/>
  <c r="N447" i="15" s="1"/>
  <c r="O447" i="15" s="1"/>
  <c r="P447" i="15" s="1"/>
  <c r="R447" i="15" s="1"/>
  <c r="L443" i="15"/>
  <c r="M443" i="15" s="1"/>
  <c r="L468" i="15"/>
  <c r="M468" i="15" s="1"/>
  <c r="N468" i="15" s="1"/>
  <c r="O468" i="15" s="1"/>
  <c r="P468" i="15" s="1"/>
  <c r="R468" i="15" s="1"/>
  <c r="L38" i="14"/>
  <c r="M38" i="14" s="1"/>
  <c r="N38" i="14" s="1"/>
  <c r="O38" i="14" s="1"/>
  <c r="P38" i="14" s="1"/>
  <c r="R38" i="14" s="1"/>
  <c r="L44" i="14"/>
  <c r="M44" i="14" s="1"/>
  <c r="N44" i="14" s="1"/>
  <c r="O44" i="14" s="1"/>
  <c r="P44" i="14" s="1"/>
  <c r="R44" i="14" s="1"/>
  <c r="L47" i="14"/>
  <c r="M47" i="14" s="1"/>
  <c r="N47" i="14" s="1"/>
  <c r="O47" i="14" s="1"/>
  <c r="P47" i="14" s="1"/>
  <c r="R47" i="14" s="1"/>
  <c r="L31" i="14"/>
  <c r="M31" i="14" s="1"/>
  <c r="N31" i="14" s="1"/>
  <c r="O31" i="14" s="1"/>
  <c r="P31" i="14" s="1"/>
  <c r="R31" i="14" s="1"/>
  <c r="L27" i="14"/>
  <c r="M27" i="14" s="1"/>
  <c r="N27" i="14" s="1"/>
  <c r="O27" i="14" s="1"/>
  <c r="P27" i="14" s="1"/>
  <c r="R27" i="14" s="1"/>
  <c r="L23" i="14"/>
  <c r="M23" i="14" s="1"/>
  <c r="N23" i="14" s="1"/>
  <c r="O23" i="14" s="1"/>
  <c r="P23" i="14" s="1"/>
  <c r="R23" i="14" s="1"/>
  <c r="L19" i="14"/>
  <c r="M19" i="14" s="1"/>
  <c r="N19" i="14" s="1"/>
  <c r="O19" i="14" s="1"/>
  <c r="P19" i="14" s="1"/>
  <c r="R19" i="14" s="1"/>
  <c r="L15" i="14"/>
  <c r="M15" i="14" s="1"/>
  <c r="N15" i="14" s="1"/>
  <c r="O15" i="14" s="1"/>
  <c r="P15" i="14" s="1"/>
  <c r="R15" i="14" s="1"/>
  <c r="L11" i="14"/>
  <c r="M11" i="14" s="1"/>
  <c r="N11" i="14" s="1"/>
  <c r="O11" i="14" s="1"/>
  <c r="P11" i="14" s="1"/>
  <c r="R11" i="14" s="1"/>
  <c r="F23" i="13"/>
  <c r="K22" i="13"/>
  <c r="E24" i="10" s="1"/>
  <c r="E23" i="13"/>
  <c r="J22" i="13"/>
  <c r="D24" i="10" s="1"/>
  <c r="D23" i="13"/>
  <c r="I22" i="13"/>
  <c r="C24" i="10" s="1"/>
  <c r="D27" i="5"/>
  <c r="F26" i="5"/>
  <c r="C28" i="9" s="1"/>
  <c r="N443" i="15" l="1"/>
  <c r="O443" i="15" s="1"/>
  <c r="P443" i="15" s="1"/>
  <c r="R443" i="15" s="1"/>
  <c r="N393" i="15"/>
  <c r="O393" i="15" s="1"/>
  <c r="P393" i="15" s="1"/>
  <c r="R393" i="15" s="1"/>
  <c r="N225" i="15"/>
  <c r="O225" i="15" s="1"/>
  <c r="P225" i="15" s="1"/>
  <c r="R225" i="15" s="1"/>
  <c r="N40" i="15"/>
  <c r="O40" i="15" s="1"/>
  <c r="P40" i="15" s="1"/>
  <c r="R40" i="15" s="1"/>
  <c r="N457" i="15"/>
  <c r="O457" i="15" s="1"/>
  <c r="P457" i="15" s="1"/>
  <c r="R457" i="15" s="1"/>
  <c r="N465" i="15"/>
  <c r="O465" i="15" s="1"/>
  <c r="P465" i="15" s="1"/>
  <c r="R465" i="15" s="1"/>
  <c r="N430" i="15"/>
  <c r="O430" i="15" s="1"/>
  <c r="P430" i="15" s="1"/>
  <c r="R430" i="15" s="1"/>
  <c r="N450" i="15"/>
  <c r="O450" i="15" s="1"/>
  <c r="P450" i="15" s="1"/>
  <c r="R450" i="15" s="1"/>
  <c r="N355" i="15"/>
  <c r="O355" i="15" s="1"/>
  <c r="P355" i="15" s="1"/>
  <c r="R355" i="15" s="1"/>
  <c r="N340" i="15"/>
  <c r="O340" i="15" s="1"/>
  <c r="P340" i="15" s="1"/>
  <c r="R340" i="15" s="1"/>
  <c r="N400" i="15"/>
  <c r="O400" i="15" s="1"/>
  <c r="P400" i="15" s="1"/>
  <c r="R400" i="15" s="1"/>
  <c r="N193" i="15"/>
  <c r="O193" i="15" s="1"/>
  <c r="P193" i="15" s="1"/>
  <c r="R193" i="15" s="1"/>
  <c r="N209" i="15"/>
  <c r="O209" i="15" s="1"/>
  <c r="P209" i="15" s="1"/>
  <c r="R209" i="15" s="1"/>
  <c r="N60" i="15"/>
  <c r="O60" i="15" s="1"/>
  <c r="P60" i="15" s="1"/>
  <c r="R60" i="15" s="1"/>
  <c r="I23" i="13"/>
  <c r="C25" i="10" s="1"/>
  <c r="D24" i="13"/>
  <c r="I24" i="13" s="1"/>
  <c r="C26" i="10" s="1"/>
  <c r="J23" i="13"/>
  <c r="D25" i="10" s="1"/>
  <c r="E24" i="13"/>
  <c r="K23" i="13"/>
  <c r="E25" i="10" s="1"/>
  <c r="F24" i="13"/>
  <c r="F27" i="5"/>
  <c r="C29" i="9" s="1"/>
  <c r="D29" i="5"/>
  <c r="F29" i="5" s="1"/>
  <c r="C30" i="9" s="1"/>
  <c r="D25" i="13" l="1"/>
  <c r="D26" i="13" s="1"/>
  <c r="F25" i="13"/>
  <c r="K24" i="13"/>
  <c r="E26" i="10" s="1"/>
  <c r="E25" i="13"/>
  <c r="J24" i="13"/>
  <c r="D26" i="10" s="1"/>
  <c r="I25" i="13" l="1"/>
  <c r="E26" i="13"/>
  <c r="J25" i="13"/>
  <c r="F26" i="13"/>
  <c r="K25" i="13"/>
  <c r="J26" i="13" l="1"/>
  <c r="D27" i="10"/>
  <c r="K26" i="13"/>
  <c r="E27" i="10"/>
  <c r="I26" i="13"/>
  <c r="C27" i="10"/>
  <c r="I27" i="13" l="1"/>
  <c r="C29" i="10" s="1"/>
  <c r="C28" i="10"/>
  <c r="K27" i="13"/>
  <c r="E29" i="10" s="1"/>
  <c r="E28" i="10"/>
  <c r="J27" i="13"/>
  <c r="D29" i="10" s="1"/>
  <c r="D28" i="10"/>
</calcChain>
</file>

<file path=xl/comments1.xml><?xml version="1.0" encoding="utf-8"?>
<comments xmlns="http://schemas.openxmlformats.org/spreadsheetml/2006/main">
  <authors>
    <author>Автор</author>
  </authors>
  <commentList>
    <comment ref="D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ціна з бухгалтерії Юля 27 травня 2019 р.
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ціна з бухгалтерії Юля 27 травня 2019 р.
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ціна за 1 кг. Використовується 50 грн- зі слів Третяка І.М.
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ціна за 1 кг. Використовується 50 грн- зі слів Третяка І.М.
</t>
        </r>
      </text>
    </comment>
    <comment ref="D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Ціна 1 тюбика пасти -224,60 грн. В тюбику 360 грам.
</t>
        </r>
      </text>
    </comment>
    <comment ref="L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Ціна 1 тюбика пасти -224,60 грн. В тюбику 360 грам.
</t>
        </r>
      </text>
    </comment>
    <comment ref="L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прихідний ордер №448 від 23.05.19р.
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прихідний ордер №448 від 23.05.19р.
</t>
        </r>
      </text>
    </comment>
    <comment ref="L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прихідний ордер №448 від 23.05.19р.
</t>
        </r>
      </text>
    </comment>
    <comment ref="D2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ціни вказав Шотурма</t>
        </r>
      </text>
    </comment>
    <comment ref="D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ціна за 1 кг. Використовується 50 грн- зі слів Третяка І.М.
</t>
        </r>
      </text>
    </comment>
    <comment ref="D3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Ціна 1 тюбика пасти -224,60 грн. В тюбику 360 грам.
</t>
        </r>
      </text>
    </comment>
    <comment ref="D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ціна за 1 кг. Використовується 50 грн- зі слів Третяка І.М.
</t>
        </r>
      </text>
    </comment>
    <comment ref="D5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Ціна 1 тюбика пасти -224,60 грн. В тюбику 360 грам.
</t>
        </r>
      </text>
    </comment>
    <comment ref="D6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ціна за 1 кг. Використовується 50 грн- зі слів Третяка І.М.
</t>
        </r>
      </text>
    </comment>
    <comment ref="D6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Ціна 1 тюбика пасти -224,60 грн. В тюбику 360 грам.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C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кошторис дівчат кошорисників</t>
        </r>
      </text>
    </comment>
    <comment ref="C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 кошторису фірми "Інпрем" 4420 грн, ремонт проводять 1 раз/4 роки 
772 грн- вартість батарейки, яку замінятимуть 1 раз на 11 років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Розрахунок ДМП "ІФТКЕ"
</t>
        </r>
      </text>
    </comment>
    <comment ref="C2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кошторис дівчат кошорисників</t>
        </r>
      </text>
    </comment>
    <comment ref="C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Розрахунок ДМП "ІФТКЕ"
</t>
        </r>
      </text>
    </comment>
    <comment ref="C2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 кошторису фірми "Інпрем" 4420 грн, ремонт проводять 1 раз/4 роки 
772 грн- вартість батарейки, яку замінятимуть 1 раз на 11 років
</t>
        </r>
      </text>
    </comment>
    <comment ref="C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Розрахунок ДМП "ІФТКЕ"
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R53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у процентному розподілі з Стуса,2</t>
        </r>
      </text>
    </comment>
    <comment ref="R45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у процентному розподілі з Дністровська 63,65</t>
        </r>
      </text>
    </comment>
  </commentList>
</comments>
</file>

<file path=xl/sharedStrings.xml><?xml version="1.0" encoding="utf-8"?>
<sst xmlns="http://schemas.openxmlformats.org/spreadsheetml/2006/main" count="3731" uniqueCount="553">
  <si>
    <t>за адресою __________________________________</t>
  </si>
  <si>
    <t>№з/п</t>
  </si>
  <si>
    <t>Показник</t>
  </si>
  <si>
    <t>Код рядка</t>
  </si>
  <si>
    <t>Встановлення вузла(вузлів) комерційного обліку</t>
  </si>
  <si>
    <t>усього будинок,грн</t>
  </si>
  <si>
    <t>грн/приміщення</t>
  </si>
  <si>
    <t>усього будинок,грн.</t>
  </si>
  <si>
    <t>Заміна вузла (вузлів) комерційного обліку</t>
  </si>
  <si>
    <t>А</t>
  </si>
  <si>
    <t>Б</t>
  </si>
  <si>
    <t>В</t>
  </si>
  <si>
    <t>Планована виробнича собівартість, усього, у тому числі:</t>
  </si>
  <si>
    <t>Прямі матеріальні витрати ,усього у тому числі:</t>
  </si>
  <si>
    <t>…</t>
  </si>
  <si>
    <t>Інші прямі витрати, усього у тому числі:</t>
  </si>
  <si>
    <t>Змінні загальновиробничі та постійні розподілені загальновиробничі витрати, усього у тому числі:</t>
  </si>
  <si>
    <t>Адміністративні витрати,усього у тому числі:</t>
  </si>
  <si>
    <t>Витрати на збут усього, у тому числі:</t>
  </si>
  <si>
    <t>Інші операційні витрати ,усього у тому числі:</t>
  </si>
  <si>
    <t>Фінансові витрати</t>
  </si>
  <si>
    <t>Усього витрат повної планової собівартості</t>
  </si>
  <si>
    <t>Плановий прибуток, усього, у тому числі:</t>
  </si>
  <si>
    <t xml:space="preserve">на здійснення заходів </t>
  </si>
  <si>
    <t>податок на прибуток</t>
  </si>
  <si>
    <t>Усього планових витрат з урахуванням планованого прибутку</t>
  </si>
  <si>
    <t xml:space="preserve">Витрат з розрахунку на місяць </t>
  </si>
  <si>
    <t>Кількість приміщень</t>
  </si>
  <si>
    <t>Внески (з розрахунку на квартал)</t>
  </si>
  <si>
    <t xml:space="preserve"> 1.1</t>
  </si>
  <si>
    <t xml:space="preserve"> 1.2</t>
  </si>
  <si>
    <t xml:space="preserve"> 1.3</t>
  </si>
  <si>
    <t xml:space="preserve"> 1.3.1</t>
  </si>
  <si>
    <t xml:space="preserve"> 1.4</t>
  </si>
  <si>
    <t xml:space="preserve"> 1.4.1</t>
  </si>
  <si>
    <t xml:space="preserve"> 3.1</t>
  </si>
  <si>
    <t xml:space="preserve"> 4.1</t>
  </si>
  <si>
    <t xml:space="preserve"> 6.1</t>
  </si>
  <si>
    <t xml:space="preserve"> 6.2</t>
  </si>
  <si>
    <t>Всього</t>
  </si>
  <si>
    <t xml:space="preserve">Розрахунок Фонду оплати праці </t>
  </si>
  <si>
    <t>Витрати на придбання вузлів комерційного обліку</t>
  </si>
  <si>
    <t>Вартість лічильника та монтажного комплекту до нього</t>
  </si>
  <si>
    <t>ДУ-20</t>
  </si>
  <si>
    <t>ДУ-25</t>
  </si>
  <si>
    <t>ДУ-40</t>
  </si>
  <si>
    <t>Вартість модуля</t>
  </si>
  <si>
    <t>Вартість терміналу збору даних</t>
  </si>
  <si>
    <t xml:space="preserve"> 1.3.2</t>
  </si>
  <si>
    <t>ремонт</t>
  </si>
  <si>
    <t>монтаж демонтаж на повірку</t>
  </si>
  <si>
    <t>№ п/п</t>
  </si>
  <si>
    <t>Найменування (посада) працівника</t>
  </si>
  <si>
    <t>Розряд</t>
  </si>
  <si>
    <t>Кількість працівників (осіб)</t>
  </si>
  <si>
    <t>Тарифна ставка робітника І розряду</t>
  </si>
  <si>
    <t>Коефіцієнт за підгалузями, видами робіт та окремими професіями</t>
  </si>
  <si>
    <t>Міжрозрядний тарифний коефіцієнт</t>
  </si>
  <si>
    <t>Коефіцієнти керівників, професіоналів, фахівців та технічних службовців</t>
  </si>
  <si>
    <t>Місячна тарифна ставка (оклад)</t>
  </si>
  <si>
    <t>Доплати до тарифних ставок і посадових окладів працівників, що мають галузевий характер (додаткова заробітна плата)</t>
  </si>
  <si>
    <t>Місячна заробітна плата працівників</t>
  </si>
  <si>
    <t>Заробітна плата працівників за розрахунковий період</t>
  </si>
  <si>
    <t>за шкідливі умови праці</t>
  </si>
  <si>
    <t>за роботу у нічний час</t>
  </si>
  <si>
    <t>за роботу у святкові дні</t>
  </si>
  <si>
    <t>за керівництво бригадою (бригадиру, не звіл. від основ. роб.)</t>
  </si>
  <si>
    <t>за ненормований робочай день</t>
  </si>
  <si>
    <t xml:space="preserve">Класність </t>
  </si>
  <si>
    <t>премія</t>
  </si>
  <si>
    <t xml:space="preserve">доплата до мінімальної з-ти </t>
  </si>
  <si>
    <t>Головний метролог</t>
  </si>
  <si>
    <t>ВСТАНОВЛЕННЯ</t>
  </si>
  <si>
    <t>Середньозважений прожитковий мінімум з 1.07.19. по 01.07.20рр. (відповідно до ЗУ про ДБУ)</t>
  </si>
  <si>
    <t>1.</t>
  </si>
  <si>
    <t>2.</t>
  </si>
  <si>
    <t>Інженер ІІ кат.</t>
  </si>
  <si>
    <t>3.</t>
  </si>
  <si>
    <t>Електрогазозварник</t>
  </si>
  <si>
    <t>6р</t>
  </si>
  <si>
    <t>4.</t>
  </si>
  <si>
    <t>Слюсар</t>
  </si>
  <si>
    <t>ОБСЛУГОВУВАННЯ</t>
  </si>
  <si>
    <t>ЗАМІНА</t>
  </si>
  <si>
    <t>Розрахунок внесків за обслуговування вузлів комерційного обліку</t>
  </si>
  <si>
    <r>
      <t xml:space="preserve">повірка ліч </t>
    </r>
    <r>
      <rPr>
        <b/>
        <sz val="10"/>
        <rFont val="Calibri"/>
        <family val="2"/>
        <charset val="204"/>
        <scheme val="minor"/>
      </rPr>
      <t>(Послуги ЦСМ)</t>
    </r>
  </si>
  <si>
    <t>з розрахунку на 1 лічильник</t>
  </si>
  <si>
    <r>
      <t xml:space="preserve">Витрати матеріалів на </t>
    </r>
    <r>
      <rPr>
        <b/>
        <u/>
        <sz val="14"/>
        <color theme="1"/>
        <rFont val="Times New Roman"/>
        <family val="1"/>
        <charset val="204"/>
      </rPr>
      <t>обслуговуванн</t>
    </r>
    <r>
      <rPr>
        <b/>
        <sz val="14"/>
        <color theme="1"/>
        <rFont val="Times New Roman"/>
        <family val="1"/>
        <charset val="204"/>
      </rPr>
      <t>я лічильників</t>
    </r>
  </si>
  <si>
    <t>№п/п</t>
  </si>
  <si>
    <t>Перелік матеріалів</t>
  </si>
  <si>
    <t>кількість</t>
  </si>
  <si>
    <t>ціна, грн</t>
  </si>
  <si>
    <t>сума, грн</t>
  </si>
  <si>
    <t>пакля (льоноволокно)</t>
  </si>
  <si>
    <t>Витрати всього</t>
  </si>
  <si>
    <t>Кількість лічильників тепла</t>
  </si>
  <si>
    <t>на ____ лічильників</t>
  </si>
  <si>
    <t>Інженер І кат.</t>
  </si>
  <si>
    <t>І кат</t>
  </si>
  <si>
    <t>ІІ кат</t>
  </si>
  <si>
    <t>5 р.</t>
  </si>
  <si>
    <t>ВСЬОГО</t>
  </si>
  <si>
    <t>паста "Уніпак"</t>
  </si>
  <si>
    <t>Перелік витрат</t>
  </si>
  <si>
    <t>РОЗМІР внесків за обслуговування вузлів комерційного обліку за адресами</t>
  </si>
  <si>
    <t>Вулиця</t>
  </si>
  <si>
    <t>№ будинку</t>
  </si>
  <si>
    <t>кількість приміщень</t>
  </si>
  <si>
    <t>ПОКАЗНИК</t>
  </si>
  <si>
    <t>прямі матеріальні витрати</t>
  </si>
  <si>
    <t>інші прямі витрати</t>
  </si>
  <si>
    <t>загальновиробничі витрати</t>
  </si>
  <si>
    <t>повна планова собівартість</t>
  </si>
  <si>
    <t>плановий прибуток (3%)</t>
  </si>
  <si>
    <t>усього витрат на обслуговування вузлів комерційного обліку (на рік), грн.</t>
  </si>
  <si>
    <t>ПДВ, грн.</t>
  </si>
  <si>
    <t>усього витрат на обслуговування вузлів комерційного обліку (на рік), грн. з ПДВ</t>
  </si>
  <si>
    <t>Розмір внеску за обслуговування ВКО на одне приміщення, грн/в квартал</t>
  </si>
  <si>
    <t>Прямі витрати на оплату праці, відрахування - усього, у тому числі:</t>
  </si>
  <si>
    <t>Розрахунок внесків за встановлення вузлів комерційного обліку</t>
  </si>
  <si>
    <r>
      <t xml:space="preserve">Витрати матеріалів на </t>
    </r>
    <r>
      <rPr>
        <b/>
        <u/>
        <sz val="14"/>
        <color theme="1"/>
        <rFont val="Times New Roman"/>
        <family val="1"/>
        <charset val="204"/>
      </rPr>
      <t>встановленн</t>
    </r>
    <r>
      <rPr>
        <b/>
        <sz val="14"/>
        <color theme="1"/>
        <rFont val="Times New Roman"/>
        <family val="1"/>
        <charset val="204"/>
      </rPr>
      <t>я лічильників</t>
    </r>
  </si>
  <si>
    <t xml:space="preserve">Вартість лічильника та монтажного комплекту </t>
  </si>
  <si>
    <t>5.</t>
  </si>
  <si>
    <t>Дріт зварювальний, кг</t>
  </si>
  <si>
    <t>Ацетилен, л</t>
  </si>
  <si>
    <t>6.</t>
  </si>
  <si>
    <t>Кисень, л</t>
  </si>
  <si>
    <t xml:space="preserve">Прямі матеріальні витрати ,усього </t>
  </si>
  <si>
    <t>розподілити на кількість придбаних лічильників</t>
  </si>
  <si>
    <t>ціна за 1 кг-57 грн (Юля бух)</t>
  </si>
  <si>
    <t>ціна 1 бал=1295 грн, об'єм 4,6 м.куб=4600л</t>
  </si>
  <si>
    <t>ціна 1 бал=140 грн, об'єм 6,5 м.куб=6500л</t>
  </si>
  <si>
    <t>Розрахунок внесків за заміну вузлів комерційного обліку</t>
  </si>
  <si>
    <t>на кількість лічильників</t>
  </si>
  <si>
    <t>Кількість лічильників тепла, шт</t>
  </si>
  <si>
    <t>Витрати матеріалів всього , грн.</t>
  </si>
  <si>
    <t>Розрахунок на 1 лічильник</t>
  </si>
  <si>
    <t>на __508__ лічильників</t>
  </si>
  <si>
    <t>М.ВИТВИЦЬКОГО</t>
  </si>
  <si>
    <t>В.СИМОНЕНКА</t>
  </si>
  <si>
    <t>БЕРЕГОВА</t>
  </si>
  <si>
    <t>МЛИНАРСЬКА</t>
  </si>
  <si>
    <t>ВОВЧИНЕЦЬКА</t>
  </si>
  <si>
    <t>ТИЧИНИ</t>
  </si>
  <si>
    <t>БОБИКЕВИЧА</t>
  </si>
  <si>
    <t>ДОВГА</t>
  </si>
  <si>
    <t>ВАСИЛЯ СТУСА</t>
  </si>
  <si>
    <t>УКРАЇНСЬКА</t>
  </si>
  <si>
    <t>КАРПАТСЬКА</t>
  </si>
  <si>
    <t>I.МИКОЛАЙЧУКА</t>
  </si>
  <si>
    <t>СНIЖНА</t>
  </si>
  <si>
    <t>СЛОВ`ЯНСЬКА</t>
  </si>
  <si>
    <t>НАБ.IМ.В.СТЕФАНИКА</t>
  </si>
  <si>
    <t>Iвана Павла II</t>
  </si>
  <si>
    <t>ПАСIЧНА</t>
  </si>
  <si>
    <t>МОЛОДIЖНА</t>
  </si>
  <si>
    <t>В.IВАСЮКА</t>
  </si>
  <si>
    <t>ХОТИНСЬКА</t>
  </si>
  <si>
    <t>ГОРБАЧЕВСЬКОГО</t>
  </si>
  <si>
    <t>C.ДIДИЧА</t>
  </si>
  <si>
    <t>ГАЛИЦЬКА</t>
  </si>
  <si>
    <t>УГОРНИЦЬКА</t>
  </si>
  <si>
    <t>ФЕДЬКОВИЧА</t>
  </si>
  <si>
    <t>ПIВНIЧНИЙ Б-Р</t>
  </si>
  <si>
    <t>ТРОЛЕЙБУСНА</t>
  </si>
  <si>
    <t>Ю.ЦЕЛЕВИЧА</t>
  </si>
  <si>
    <t>12</t>
  </si>
  <si>
    <t>24</t>
  </si>
  <si>
    <t>16</t>
  </si>
  <si>
    <t>28</t>
  </si>
  <si>
    <t>4</t>
  </si>
  <si>
    <t>25</t>
  </si>
  <si>
    <t>2</t>
  </si>
  <si>
    <t>34</t>
  </si>
  <si>
    <t>6</t>
  </si>
  <si>
    <t>34а</t>
  </si>
  <si>
    <t>192б</t>
  </si>
  <si>
    <t>34б</t>
  </si>
  <si>
    <t>8а</t>
  </si>
  <si>
    <t>200</t>
  </si>
  <si>
    <t>8</t>
  </si>
  <si>
    <t>196</t>
  </si>
  <si>
    <t>10</t>
  </si>
  <si>
    <t>198а</t>
  </si>
  <si>
    <t>26</t>
  </si>
  <si>
    <t>192</t>
  </si>
  <si>
    <t>27</t>
  </si>
  <si>
    <t>192а</t>
  </si>
  <si>
    <t>40</t>
  </si>
  <si>
    <t>194</t>
  </si>
  <si>
    <t>47</t>
  </si>
  <si>
    <t>9</t>
  </si>
  <si>
    <t>11</t>
  </si>
  <si>
    <t>7</t>
  </si>
  <si>
    <t>194в</t>
  </si>
  <si>
    <t>192в</t>
  </si>
  <si>
    <t>13с1</t>
  </si>
  <si>
    <t>22</t>
  </si>
  <si>
    <t>19</t>
  </si>
  <si>
    <t>14</t>
  </si>
  <si>
    <t>17б</t>
  </si>
  <si>
    <t>17в</t>
  </si>
  <si>
    <t>1</t>
  </si>
  <si>
    <t>15</t>
  </si>
  <si>
    <t>13</t>
  </si>
  <si>
    <t>50</t>
  </si>
  <si>
    <t>194а</t>
  </si>
  <si>
    <t>32</t>
  </si>
  <si>
    <t>18</t>
  </si>
  <si>
    <t>23</t>
  </si>
  <si>
    <t>38</t>
  </si>
  <si>
    <t>45</t>
  </si>
  <si>
    <t>40а</t>
  </si>
  <si>
    <t>15а</t>
  </si>
  <si>
    <t>40б</t>
  </si>
  <si>
    <t>17</t>
  </si>
  <si>
    <t>42а</t>
  </si>
  <si>
    <t>20</t>
  </si>
  <si>
    <t>52</t>
  </si>
  <si>
    <t>46</t>
  </si>
  <si>
    <t>44</t>
  </si>
  <si>
    <t>42</t>
  </si>
  <si>
    <t>30</t>
  </si>
  <si>
    <t>62</t>
  </si>
  <si>
    <t>56</t>
  </si>
  <si>
    <t>145</t>
  </si>
  <si>
    <t>147</t>
  </si>
  <si>
    <t>5а</t>
  </si>
  <si>
    <t>96</t>
  </si>
  <si>
    <t>114а</t>
  </si>
  <si>
    <t>12а</t>
  </si>
  <si>
    <t>5</t>
  </si>
  <si>
    <t>17п4</t>
  </si>
  <si>
    <t>114</t>
  </si>
  <si>
    <t>Обслуговування 1 приміщення</t>
  </si>
  <si>
    <t>адміністративні витрати (15%)</t>
  </si>
  <si>
    <t>1.1.1.</t>
  </si>
  <si>
    <t>витрати на придбання матеріалів</t>
  </si>
  <si>
    <t>Прямі витрати на оплату праці, усього:</t>
  </si>
  <si>
    <t>відрахування на ФОП (22%)</t>
  </si>
  <si>
    <t>послуги ЦСМ</t>
  </si>
  <si>
    <t xml:space="preserve"> 1.3,2</t>
  </si>
  <si>
    <t xml:space="preserve"> 1.3,3</t>
  </si>
  <si>
    <t xml:space="preserve"> 1.3,4</t>
  </si>
  <si>
    <t>витрати, пов'язані з ремонтом та заміною допоміжних засобів вузла обліку</t>
  </si>
  <si>
    <t>витрати на демонтаж, транспортування та монтаж вузла обліку</t>
  </si>
  <si>
    <t>обслуговування усіх вузлів комерційного обліку ДУ-20 - ДУ-40</t>
  </si>
  <si>
    <t>усього на 1 ліч на рік</t>
  </si>
  <si>
    <t>Слюсар КВПіА 6 розр.</t>
  </si>
  <si>
    <t>5р</t>
  </si>
  <si>
    <t>витрати на воду, водовідведення</t>
  </si>
  <si>
    <t>прокладка, шт</t>
  </si>
  <si>
    <t>пакля (льоноволокно), гр</t>
  </si>
  <si>
    <t>паста "Уніпак", гр</t>
  </si>
  <si>
    <t>витрати ел/енергії, кВт/год</t>
  </si>
  <si>
    <t>витрати на водовідведення, м.куб</t>
  </si>
  <si>
    <t>витрати на воду, м.куб</t>
  </si>
  <si>
    <t>1.1.2.</t>
  </si>
  <si>
    <t>витрати на електроенергію</t>
  </si>
  <si>
    <t>1.1.3.</t>
  </si>
  <si>
    <t>1.1.4.</t>
  </si>
  <si>
    <t>7.</t>
  </si>
  <si>
    <t>витрати палива для виїзду автомобіля для демонтажу та монтажу ліч, літри</t>
  </si>
  <si>
    <t>вартість виїзду автомобіля (без пального)</t>
  </si>
  <si>
    <t>витрати на придбання палива</t>
  </si>
  <si>
    <t>Загальновиробничі витрати</t>
  </si>
  <si>
    <t>Адміністративні витрати</t>
  </si>
  <si>
    <t>Плановий прибуток, усього</t>
  </si>
  <si>
    <t>Податок на додану вартість, 20%</t>
  </si>
  <si>
    <t>Усього планових витрат на обслуговування вузла комерційного обліку з урахуванням планованого прибутку та ПДВ</t>
  </si>
  <si>
    <t>усе правильно</t>
  </si>
  <si>
    <t>ФОП</t>
  </si>
  <si>
    <t xml:space="preserve">монтаж демонтаж </t>
  </si>
  <si>
    <r>
      <rPr>
        <b/>
        <u/>
        <sz val="14"/>
        <color theme="1"/>
        <rFont val="Times New Roman"/>
        <family val="1"/>
        <charset val="204"/>
      </rPr>
      <t xml:space="preserve">ІНШІ прямі витрати </t>
    </r>
    <r>
      <rPr>
        <sz val="14"/>
        <color theme="1"/>
        <rFont val="Times New Roman"/>
        <family val="1"/>
        <charset val="204"/>
      </rPr>
      <t xml:space="preserve">на </t>
    </r>
    <r>
      <rPr>
        <b/>
        <u/>
        <sz val="14"/>
        <color theme="1"/>
        <rFont val="Times New Roman"/>
        <family val="1"/>
        <charset val="204"/>
      </rPr>
      <t>обслуговування</t>
    </r>
    <r>
      <rPr>
        <sz val="14"/>
        <color theme="1"/>
        <rFont val="Times New Roman"/>
        <family val="1"/>
        <charset val="204"/>
      </rPr>
      <t xml:space="preserve"> лічильників</t>
    </r>
  </si>
  <si>
    <r>
      <rPr>
        <b/>
        <u/>
        <sz val="14"/>
        <color theme="1"/>
        <rFont val="Times New Roman"/>
        <family val="1"/>
        <charset val="204"/>
      </rPr>
      <t>ІНШІ прямі витрати</t>
    </r>
    <r>
      <rPr>
        <sz val="14"/>
        <color theme="1"/>
        <rFont val="Times New Roman"/>
        <family val="1"/>
        <charset val="204"/>
      </rPr>
      <t xml:space="preserve"> на</t>
    </r>
    <r>
      <rPr>
        <b/>
        <u/>
        <sz val="14"/>
        <color theme="1"/>
        <rFont val="Times New Roman"/>
        <family val="1"/>
        <charset val="204"/>
      </rPr>
      <t xml:space="preserve"> заміну</t>
    </r>
    <r>
      <rPr>
        <sz val="14"/>
        <color theme="1"/>
        <rFont val="Times New Roman"/>
        <family val="1"/>
        <charset val="204"/>
      </rPr>
      <t xml:space="preserve"> лічильників</t>
    </r>
  </si>
  <si>
    <r>
      <t xml:space="preserve">Витрати матеріалів на </t>
    </r>
    <r>
      <rPr>
        <b/>
        <u/>
        <sz val="14"/>
        <color theme="1"/>
        <rFont val="Times New Roman"/>
        <family val="1"/>
        <charset val="204"/>
      </rPr>
      <t>заміну</t>
    </r>
    <r>
      <rPr>
        <b/>
        <sz val="14"/>
        <color theme="1"/>
        <rFont val="Times New Roman"/>
        <family val="1"/>
        <charset val="204"/>
      </rPr>
      <t xml:space="preserve"> лічильників</t>
    </r>
  </si>
  <si>
    <t>Кількість лічильників</t>
  </si>
  <si>
    <t>Витрати на придбання вузлів комерційного обліку, що входитимуть до обмінного фонду оператора зовнішніх інженергних мереж</t>
  </si>
  <si>
    <t>Вартість 1 лічильника та монтажного комплекту до нього, грн.</t>
  </si>
  <si>
    <t>15 % вузлів комерційного обліку від усіх вузлів комерційного обліку, що перебувають на абонентському обліку</t>
  </si>
  <si>
    <t>витрати на створення обмінного фонду</t>
  </si>
  <si>
    <t>Прямі витрати на оплату праці, усього</t>
  </si>
  <si>
    <t>ДУ-50</t>
  </si>
  <si>
    <t>Вартість усіх лічильників,модуля та монтажного комплекту</t>
  </si>
  <si>
    <t>монтаж демонтаж</t>
  </si>
  <si>
    <t>вартість виїзду автомобіля</t>
  </si>
  <si>
    <t>Загальновиробничі витрати, усього</t>
  </si>
  <si>
    <t xml:space="preserve">Адміністративні витрати,усього </t>
  </si>
  <si>
    <t>всього</t>
  </si>
  <si>
    <t>Усього планових витрат на заміну вузла комерційного обліку з урахуванням планованого прибутку</t>
  </si>
  <si>
    <t>З  РОЗРАХУНКУ  НА 1 ШТ.</t>
  </si>
  <si>
    <t>обслуговування одного вузла комерційного обліку ДУ-20 - ДУ-50</t>
  </si>
  <si>
    <t>ǿ25</t>
  </si>
  <si>
    <t>ǿ40</t>
  </si>
  <si>
    <t>ǿ50</t>
  </si>
  <si>
    <t>монтаж, демонтаж</t>
  </si>
  <si>
    <r>
      <rPr>
        <b/>
        <sz val="11"/>
        <color theme="1"/>
        <rFont val="Times New Roman"/>
        <family val="1"/>
        <charset val="204"/>
      </rPr>
      <t>заміна</t>
    </r>
    <r>
      <rPr>
        <sz val="11"/>
        <color theme="1"/>
        <rFont val="Times New Roman"/>
        <family val="1"/>
        <charset val="204"/>
      </rPr>
      <t xml:space="preserve"> теплового лічильника, грн.</t>
    </r>
  </si>
  <si>
    <t>116</t>
  </si>
  <si>
    <t>ПIВДЕННИЙ Б-Р</t>
  </si>
  <si>
    <t>33</t>
  </si>
  <si>
    <t>Б.ХМЕЛЬНИЦЬКОГО</t>
  </si>
  <si>
    <t>3</t>
  </si>
  <si>
    <t>3б</t>
  </si>
  <si>
    <t>1а</t>
  </si>
  <si>
    <t>3а</t>
  </si>
  <si>
    <t>1а-1</t>
  </si>
  <si>
    <t>Г.ХОТКЕВИЧА</t>
  </si>
  <si>
    <t>46-5</t>
  </si>
  <si>
    <t>118</t>
  </si>
  <si>
    <t>122</t>
  </si>
  <si>
    <t>ХIМIКIВ</t>
  </si>
  <si>
    <t>17а</t>
  </si>
  <si>
    <t>174</t>
  </si>
  <si>
    <t>ЗАКЛИНСЬКИХ</t>
  </si>
  <si>
    <t>206</t>
  </si>
  <si>
    <t>208</t>
  </si>
  <si>
    <t>208а</t>
  </si>
  <si>
    <t>22п1-4</t>
  </si>
  <si>
    <t>22п5</t>
  </si>
  <si>
    <t>4п1</t>
  </si>
  <si>
    <t>198</t>
  </si>
  <si>
    <t>ПАРКОВА</t>
  </si>
  <si>
    <t>4п2</t>
  </si>
  <si>
    <t>МИРУ</t>
  </si>
  <si>
    <t>90п3</t>
  </si>
  <si>
    <t>90п1</t>
  </si>
  <si>
    <t>81</t>
  </si>
  <si>
    <t>85-1</t>
  </si>
  <si>
    <t>85-3</t>
  </si>
  <si>
    <t>85-2</t>
  </si>
  <si>
    <t>71</t>
  </si>
  <si>
    <t>73</t>
  </si>
  <si>
    <t>75</t>
  </si>
  <si>
    <t>77</t>
  </si>
  <si>
    <t>67а</t>
  </si>
  <si>
    <t>МАНЮХА</t>
  </si>
  <si>
    <t>24 СЕРПНЯ</t>
  </si>
  <si>
    <t>84-1</t>
  </si>
  <si>
    <t>198б</t>
  </si>
  <si>
    <t>21</t>
  </si>
  <si>
    <t>54</t>
  </si>
  <si>
    <t>НАДВIРНЯНСЬКА</t>
  </si>
  <si>
    <t>58</t>
  </si>
  <si>
    <t>93</t>
  </si>
  <si>
    <t>18а</t>
  </si>
  <si>
    <t>178а</t>
  </si>
  <si>
    <t>178</t>
  </si>
  <si>
    <t>ДОВЖЕНКА</t>
  </si>
  <si>
    <t>ЛЕНКАВСЬКОГО</t>
  </si>
  <si>
    <t>90п2</t>
  </si>
  <si>
    <t>88</t>
  </si>
  <si>
    <t>189</t>
  </si>
  <si>
    <t>193</t>
  </si>
  <si>
    <t>194б</t>
  </si>
  <si>
    <t>182</t>
  </si>
  <si>
    <t>75а-3</t>
  </si>
  <si>
    <t>36</t>
  </si>
  <si>
    <t>83</t>
  </si>
  <si>
    <t>79</t>
  </si>
  <si>
    <t>69</t>
  </si>
  <si>
    <t>Г.МАЗЕПИ</t>
  </si>
  <si>
    <t>91</t>
  </si>
  <si>
    <t>БЕЛЬВЕДЕРСЬКА</t>
  </si>
  <si>
    <t>63</t>
  </si>
  <si>
    <t>31</t>
  </si>
  <si>
    <t>31а</t>
  </si>
  <si>
    <t>КОРОЛЯ ДАНИЛА</t>
  </si>
  <si>
    <t>ПУЛЮЯ</t>
  </si>
  <si>
    <t>82-4</t>
  </si>
  <si>
    <t>84-2</t>
  </si>
  <si>
    <t>82-2</t>
  </si>
  <si>
    <t>82-1</t>
  </si>
  <si>
    <t>82-3</t>
  </si>
  <si>
    <t>МАТЕЙКИ</t>
  </si>
  <si>
    <t>29</t>
  </si>
  <si>
    <t>ЧОРНОВОЛА</t>
  </si>
  <si>
    <t>140</t>
  </si>
  <si>
    <t>138</t>
  </si>
  <si>
    <t>55</t>
  </si>
  <si>
    <t>14а</t>
  </si>
  <si>
    <t>85</t>
  </si>
  <si>
    <t>96а</t>
  </si>
  <si>
    <t>98</t>
  </si>
  <si>
    <t>ВОРОНОГО</t>
  </si>
  <si>
    <t>183-1</t>
  </si>
  <si>
    <t>134а</t>
  </si>
  <si>
    <t>14б</t>
  </si>
  <si>
    <t>59</t>
  </si>
  <si>
    <t>51</t>
  </si>
  <si>
    <t>7а</t>
  </si>
  <si>
    <t>11а</t>
  </si>
  <si>
    <t>СУХОМЛИНСЬКОГО</t>
  </si>
  <si>
    <t>4-4</t>
  </si>
  <si>
    <t>39</t>
  </si>
  <si>
    <t>27а</t>
  </si>
  <si>
    <t>61</t>
  </si>
  <si>
    <t>ЧУБИНСЬКОГО</t>
  </si>
  <si>
    <t>49</t>
  </si>
  <si>
    <t>48</t>
  </si>
  <si>
    <t>МЕДИЧНА</t>
  </si>
  <si>
    <t>ОПIЛЬСЬКОГО</t>
  </si>
  <si>
    <t>ГОРДИНСЬКОГО</t>
  </si>
  <si>
    <t>ШЕВЧЕНКА</t>
  </si>
  <si>
    <t>68</t>
  </si>
  <si>
    <t>18-1</t>
  </si>
  <si>
    <t>18-2</t>
  </si>
  <si>
    <t>183</t>
  </si>
  <si>
    <t>4-1</t>
  </si>
  <si>
    <t>ГЕРОЇВ УПА</t>
  </si>
  <si>
    <t>191</t>
  </si>
  <si>
    <t>187</t>
  </si>
  <si>
    <t>185</t>
  </si>
  <si>
    <t>44с1</t>
  </si>
  <si>
    <t>ДОРОШЕНКА</t>
  </si>
  <si>
    <t>30а</t>
  </si>
  <si>
    <t>87</t>
  </si>
  <si>
    <t>9а</t>
  </si>
  <si>
    <t>67</t>
  </si>
  <si>
    <t>89</t>
  </si>
  <si>
    <t>37</t>
  </si>
  <si>
    <t>26а</t>
  </si>
  <si>
    <t>170</t>
  </si>
  <si>
    <t>19а</t>
  </si>
  <si>
    <t>124а</t>
  </si>
  <si>
    <t>126</t>
  </si>
  <si>
    <t>172</t>
  </si>
  <si>
    <t>128</t>
  </si>
  <si>
    <t>195</t>
  </si>
  <si>
    <t>130</t>
  </si>
  <si>
    <t>176</t>
  </si>
  <si>
    <t>132</t>
  </si>
  <si>
    <t>13с2</t>
  </si>
  <si>
    <t>142с1</t>
  </si>
  <si>
    <t>142с2</t>
  </si>
  <si>
    <t>6-1</t>
  </si>
  <si>
    <t>4п3</t>
  </si>
  <si>
    <t>ГАРБАРСЬКА</t>
  </si>
  <si>
    <t>10а</t>
  </si>
  <si>
    <t>6-2</t>
  </si>
  <si>
    <t>105</t>
  </si>
  <si>
    <t>109</t>
  </si>
  <si>
    <t>111</t>
  </si>
  <si>
    <t>4а</t>
  </si>
  <si>
    <t>БУКОВИНСЬКА</t>
  </si>
  <si>
    <t>В.ВЕТЕРАНIВ</t>
  </si>
  <si>
    <t>ВАСИЛIЯНОК</t>
  </si>
  <si>
    <t>66а</t>
  </si>
  <si>
    <t>53</t>
  </si>
  <si>
    <t>67а-3</t>
  </si>
  <si>
    <t>75а-1</t>
  </si>
  <si>
    <t>75а-2</t>
  </si>
  <si>
    <t>186</t>
  </si>
  <si>
    <t>184</t>
  </si>
  <si>
    <t>120</t>
  </si>
  <si>
    <t>28а</t>
  </si>
  <si>
    <t>100</t>
  </si>
  <si>
    <t>35а</t>
  </si>
  <si>
    <t>41</t>
  </si>
  <si>
    <t>8-2</t>
  </si>
  <si>
    <t>4-2</t>
  </si>
  <si>
    <t>4-3</t>
  </si>
  <si>
    <t>8-1</t>
  </si>
  <si>
    <t>167-1</t>
  </si>
  <si>
    <t>167-2</t>
  </si>
  <si>
    <t>169-1</t>
  </si>
  <si>
    <t>169-2</t>
  </si>
  <si>
    <t>169-3</t>
  </si>
  <si>
    <t>173-1</t>
  </si>
  <si>
    <t>177-2</t>
  </si>
  <si>
    <t>177-3</t>
  </si>
  <si>
    <t>173-2</t>
  </si>
  <si>
    <t>173-3</t>
  </si>
  <si>
    <t>177-1</t>
  </si>
  <si>
    <t>2а-1</t>
  </si>
  <si>
    <t>2а-2</t>
  </si>
  <si>
    <t>2а-3</t>
  </si>
  <si>
    <t>6-3</t>
  </si>
  <si>
    <t>9а-1</t>
  </si>
  <si>
    <t>9а-2</t>
  </si>
  <si>
    <t>66-1</t>
  </si>
  <si>
    <t>66-2</t>
  </si>
  <si>
    <t>66-3</t>
  </si>
  <si>
    <t>ГРЮНВАЛЬДСЬКА</t>
  </si>
  <si>
    <t>66</t>
  </si>
  <si>
    <t>35</t>
  </si>
  <si>
    <t>ДНIСТРОВСЬКА</t>
  </si>
  <si>
    <t>65</t>
  </si>
  <si>
    <t>43</t>
  </si>
  <si>
    <t>44с2</t>
  </si>
  <si>
    <t>167-5</t>
  </si>
  <si>
    <t>167-4</t>
  </si>
  <si>
    <t>167-3</t>
  </si>
  <si>
    <t>11ас2</t>
  </si>
  <si>
    <t>11ас1</t>
  </si>
  <si>
    <t>142</t>
  </si>
  <si>
    <t>1б</t>
  </si>
  <si>
    <t>134б</t>
  </si>
  <si>
    <t>179</t>
  </si>
  <si>
    <t>134</t>
  </si>
  <si>
    <t>136</t>
  </si>
  <si>
    <t>9б</t>
  </si>
  <si>
    <t>144</t>
  </si>
  <si>
    <t>7б</t>
  </si>
  <si>
    <t>24а</t>
  </si>
  <si>
    <t>124</t>
  </si>
  <si>
    <t>162б</t>
  </si>
  <si>
    <t>175д</t>
  </si>
  <si>
    <t>6а</t>
  </si>
  <si>
    <t>16в</t>
  </si>
  <si>
    <t>ТИСМЕНИЦЬКА</t>
  </si>
  <si>
    <t>240</t>
  </si>
  <si>
    <t>248</t>
  </si>
  <si>
    <t>244</t>
  </si>
  <si>
    <t>17с1</t>
  </si>
  <si>
    <t>22а</t>
  </si>
  <si>
    <t>64</t>
  </si>
  <si>
    <t>52а</t>
  </si>
  <si>
    <t>202с2</t>
  </si>
  <si>
    <t>202с3</t>
  </si>
  <si>
    <t>Ду 40</t>
  </si>
  <si>
    <t>Ду25/12</t>
  </si>
  <si>
    <t>Ду 50</t>
  </si>
  <si>
    <t>Ду 25.1/7</t>
  </si>
  <si>
    <t>Ду25.1/7</t>
  </si>
  <si>
    <t>Ду40/20</t>
  </si>
  <si>
    <t>Ду 65</t>
  </si>
  <si>
    <t>Ду40</t>
  </si>
  <si>
    <t>ДУ 50</t>
  </si>
  <si>
    <t>РОЗМІР внесків за заміну вузлів комерційного обліку d25 за адресами</t>
  </si>
  <si>
    <t>усього витрат на заміну вузлів комерційного обліку (на 5 років), грн. з ПДВ</t>
  </si>
  <si>
    <t>усього витрат на заміну вузлів комерційного обліку (на місяць), грн. з ПДВ</t>
  </si>
  <si>
    <t>усього витрат на заміну вузлів комерційного обліку (на 5 років), грн.</t>
  </si>
  <si>
    <t>РОЗМІР внесків за заміну вузлів комерційного обліку d40 за адресами</t>
  </si>
  <si>
    <t>РОЗМІР внесків за заміну вузлів комерційного обліку d50 за адресами</t>
  </si>
  <si>
    <t>В.о.директора                                                                                                              Є.Герасименко</t>
  </si>
  <si>
    <t>Розрахунок розміру внесків за обслуговування 1 вузла комерційного обліку</t>
  </si>
  <si>
    <t xml:space="preserve">Розрахунок розміру внесків за заміну 1 вузла комерційного обліку </t>
  </si>
  <si>
    <t>В.о.директора                                                                                                 Є.Герасименко</t>
  </si>
  <si>
    <t>Кількість приміщень юридичних</t>
  </si>
  <si>
    <t>2 ліч-ка</t>
  </si>
  <si>
    <t>до рішення виконавчого комітету міської ради</t>
  </si>
  <si>
    <t xml:space="preserve">Додаток 1 </t>
  </si>
  <si>
    <t>від___________№_____</t>
  </si>
  <si>
    <r>
      <rPr>
        <b/>
        <sz val="12"/>
        <color theme="1"/>
        <rFont val="Times New Roman"/>
        <family val="1"/>
        <charset val="204"/>
      </rPr>
      <t xml:space="preserve">обслуговування </t>
    </r>
    <r>
      <rPr>
        <sz val="12"/>
        <color theme="1"/>
        <rFont val="Times New Roman"/>
        <family val="1"/>
        <charset val="204"/>
      </rPr>
      <t>теплового лічильника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ǿ20-50, грн.</t>
    </r>
  </si>
  <si>
    <t>Додаток 2</t>
  </si>
  <si>
    <t>Додаток 3</t>
  </si>
  <si>
    <t>Керуючий  справами  виконавчого комітету міської ради                                              І. Шевчук</t>
  </si>
  <si>
    <t>Керуючий  справами  виконавчого комітету міської ради                               І. Шевчук</t>
  </si>
  <si>
    <t>Керуючий справами виконавчого комітету міської ради                                                                                                                                                     І. Шевчук</t>
  </si>
  <si>
    <t>Додаток 4</t>
  </si>
  <si>
    <t>Додаток 5</t>
  </si>
  <si>
    <t>Керуючий  справами  виконавчого комітету міської ради                                                    І. Шевчук</t>
  </si>
  <si>
    <t>Додаток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</si>
</sst>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₴_-;\-* #,##0\ _₴_-;_-* &quot;-&quot;\ _₴_-;_-@_-"/>
    <numFmt numFmtId="43" formatCode="_-* #,##0.00\ _₴_-;\-* #,##0.00\ _₴_-;_-* &quot;-&quot;??\ _₴_-;_-@_-"/>
    <numFmt numFmtId="164" formatCode="_-* #,##0.00\ _г_р_н_._-;\-* #,##0.00\ _г_р_н_._-;_-* &quot;-&quot;??\ _г_р_н_._-;_-@_-"/>
    <numFmt numFmtId="165" formatCode="_-* #,##0\ _г_р_н_._-;\-* #,##0\ _г_р_н_._-;_-* &quot;-&quot;??\ _г_р_н_._-;_-@_-"/>
  </numFmts>
  <fonts count="5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2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</font>
    <font>
      <b/>
      <i/>
      <sz val="11"/>
      <name val="Calibri"/>
      <family val="2"/>
      <charset val="204"/>
    </font>
    <font>
      <sz val="11"/>
      <name val="Arial"/>
      <family val="2"/>
    </font>
    <font>
      <sz val="10"/>
      <color rgb="FFFF0000"/>
      <name val="Calibri"/>
      <family val="2"/>
      <charset val="204"/>
    </font>
    <font>
      <b/>
      <i/>
      <sz val="10"/>
      <color rgb="FFFF0000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u val="singleAccounting"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</font>
    <font>
      <sz val="9"/>
      <color indexed="8"/>
      <name val="Calibri"/>
      <family val="2"/>
      <charset val="204"/>
    </font>
    <font>
      <sz val="9"/>
      <color indexed="10"/>
      <name val="Calibri"/>
      <family val="2"/>
      <charset val="204"/>
    </font>
    <font>
      <sz val="9"/>
      <color indexed="10"/>
      <name val="Calibri"/>
      <family val="2"/>
    </font>
    <font>
      <sz val="9"/>
      <name val="Calibri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7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center"/>
    </xf>
    <xf numFmtId="0" fontId="0" fillId="0" borderId="4" xfId="0" applyBorder="1"/>
    <xf numFmtId="0" fontId="3" fillId="0" borderId="4" xfId="0" applyFont="1" applyBorder="1" applyAlignment="1">
      <alignment wrapText="1"/>
    </xf>
    <xf numFmtId="0" fontId="0" fillId="0" borderId="0" xfId="0" applyBorder="1"/>
    <xf numFmtId="164" fontId="0" fillId="0" borderId="1" xfId="1" applyFont="1" applyBorder="1" applyAlignment="1">
      <alignment horizontal="center"/>
    </xf>
    <xf numFmtId="16" fontId="0" fillId="0" borderId="1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0" fillId="0" borderId="0" xfId="1" applyFont="1"/>
    <xf numFmtId="0" fontId="5" fillId="0" borderId="0" xfId="0" applyFont="1"/>
    <xf numFmtId="164" fontId="5" fillId="0" borderId="0" xfId="1" applyFont="1"/>
    <xf numFmtId="0" fontId="7" fillId="0" borderId="0" xfId="0" applyFont="1"/>
    <xf numFmtId="164" fontId="0" fillId="0" borderId="1" xfId="1" applyFont="1" applyBorder="1"/>
    <xf numFmtId="164" fontId="0" fillId="0" borderId="4" xfId="1" applyFont="1" applyBorder="1"/>
    <xf numFmtId="164" fontId="0" fillId="0" borderId="0" xfId="1" applyFont="1" applyBorder="1"/>
    <xf numFmtId="0" fontId="5" fillId="0" borderId="6" xfId="0" applyFont="1" applyBorder="1"/>
    <xf numFmtId="0" fontId="6" fillId="0" borderId="8" xfId="0" applyFont="1" applyBorder="1" applyAlignment="1">
      <alignment horizontal="center"/>
    </xf>
    <xf numFmtId="164" fontId="5" fillId="0" borderId="7" xfId="1" applyFont="1" applyBorder="1"/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wrapText="1"/>
    </xf>
    <xf numFmtId="0" fontId="0" fillId="2" borderId="1" xfId="0" applyFill="1" applyBorder="1"/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2" fontId="16" fillId="0" borderId="3" xfId="0" applyNumberFormat="1" applyFont="1" applyBorder="1" applyAlignment="1">
      <alignment horizontal="center"/>
    </xf>
    <xf numFmtId="2" fontId="16" fillId="0" borderId="5" xfId="0" applyNumberFormat="1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2" fontId="16" fillId="0" borderId="32" xfId="0" applyNumberFormat="1" applyFont="1" applyBorder="1" applyAlignment="1">
      <alignment horizontal="center"/>
    </xf>
    <xf numFmtId="2" fontId="16" fillId="0" borderId="33" xfId="0" applyNumberFormat="1" applyFont="1" applyBorder="1" applyAlignment="1">
      <alignment horizontal="center"/>
    </xf>
    <xf numFmtId="2" fontId="16" fillId="0" borderId="1" xfId="0" applyNumberFormat="1" applyFont="1" applyBorder="1" applyAlignment="1">
      <alignment horizontal="center"/>
    </xf>
    <xf numFmtId="0" fontId="18" fillId="3" borderId="1" xfId="0" applyFont="1" applyFill="1" applyBorder="1" applyAlignment="1">
      <alignment wrapText="1"/>
    </xf>
    <xf numFmtId="1" fontId="18" fillId="3" borderId="1" xfId="0" applyNumberFormat="1" applyFont="1" applyFill="1" applyBorder="1" applyAlignment="1">
      <alignment horizontal="center"/>
    </xf>
    <xf numFmtId="0" fontId="18" fillId="3" borderId="1" xfId="0" applyFont="1" applyFill="1" applyBorder="1" applyAlignment="1">
      <alignment horizontal="center"/>
    </xf>
    <xf numFmtId="1" fontId="17" fillId="0" borderId="35" xfId="0" applyNumberFormat="1" applyFont="1" applyBorder="1" applyAlignment="1">
      <alignment horizontal="center"/>
    </xf>
    <xf numFmtId="1" fontId="17" fillId="0" borderId="34" xfId="0" applyNumberFormat="1" applyFont="1" applyBorder="1" applyAlignment="1">
      <alignment horizontal="center"/>
    </xf>
    <xf numFmtId="1" fontId="16" fillId="0" borderId="31" xfId="0" applyNumberFormat="1" applyFont="1" applyBorder="1"/>
    <xf numFmtId="0" fontId="0" fillId="2" borderId="0" xfId="0" applyFill="1"/>
    <xf numFmtId="2" fontId="16" fillId="2" borderId="5" xfId="0" applyNumberFormat="1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/>
    </xf>
    <xf numFmtId="2" fontId="16" fillId="2" borderId="32" xfId="0" applyNumberFormat="1" applyFont="1" applyFill="1" applyBorder="1" applyAlignment="1">
      <alignment horizontal="center"/>
    </xf>
    <xf numFmtId="1" fontId="17" fillId="2" borderId="35" xfId="0" applyNumberFormat="1" applyFont="1" applyFill="1" applyBorder="1" applyAlignment="1">
      <alignment horizontal="center"/>
    </xf>
    <xf numFmtId="2" fontId="16" fillId="2" borderId="1" xfId="0" applyNumberFormat="1" applyFont="1" applyFill="1" applyBorder="1" applyAlignment="1">
      <alignment horizontal="center"/>
    </xf>
    <xf numFmtId="1" fontId="17" fillId="2" borderId="34" xfId="0" applyNumberFormat="1" applyFont="1" applyFill="1" applyBorder="1" applyAlignment="1">
      <alignment horizontal="center"/>
    </xf>
    <xf numFmtId="1" fontId="16" fillId="2" borderId="31" xfId="0" applyNumberFormat="1" applyFont="1" applyFill="1" applyBorder="1"/>
    <xf numFmtId="0" fontId="20" fillId="0" borderId="28" xfId="0" applyFont="1" applyBorder="1" applyAlignment="1">
      <alignment horizontal="center" vertical="center" wrapText="1"/>
    </xf>
    <xf numFmtId="2" fontId="21" fillId="0" borderId="32" xfId="0" applyNumberFormat="1" applyFont="1" applyBorder="1" applyAlignment="1">
      <alignment horizontal="center"/>
    </xf>
    <xf numFmtId="2" fontId="21" fillId="2" borderId="32" xfId="0" applyNumberFormat="1" applyFont="1" applyFill="1" applyBorder="1" applyAlignment="1">
      <alignment horizontal="center"/>
    </xf>
    <xf numFmtId="2" fontId="21" fillId="2" borderId="33" xfId="0" applyNumberFormat="1" applyFont="1" applyFill="1" applyBorder="1" applyAlignment="1">
      <alignment horizontal="center"/>
    </xf>
    <xf numFmtId="0" fontId="6" fillId="0" borderId="37" xfId="0" applyFont="1" applyBorder="1" applyAlignment="1">
      <alignment horizontal="center"/>
    </xf>
    <xf numFmtId="164" fontId="5" fillId="0" borderId="36" xfId="1" applyFont="1" applyBorder="1"/>
    <xf numFmtId="0" fontId="5" fillId="0" borderId="39" xfId="0" applyFont="1" applyBorder="1"/>
    <xf numFmtId="164" fontId="5" fillId="0" borderId="40" xfId="1" applyFont="1" applyBorder="1" applyAlignment="1">
      <alignment horizontal="center"/>
    </xf>
    <xf numFmtId="164" fontId="5" fillId="0" borderId="38" xfId="1" applyFont="1" applyBorder="1" applyAlignment="1">
      <alignment horizontal="center"/>
    </xf>
    <xf numFmtId="0" fontId="5" fillId="0" borderId="34" xfId="0" applyFont="1" applyBorder="1"/>
    <xf numFmtId="164" fontId="5" fillId="0" borderId="5" xfId="1" applyFont="1" applyBorder="1"/>
    <xf numFmtId="0" fontId="22" fillId="0" borderId="0" xfId="0" applyFont="1"/>
    <xf numFmtId="0" fontId="14" fillId="0" borderId="20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164" fontId="0" fillId="0" borderId="1" xfId="1" applyFont="1" applyFill="1" applyBorder="1"/>
    <xf numFmtId="0" fontId="0" fillId="0" borderId="1" xfId="0" applyFill="1" applyBorder="1"/>
    <xf numFmtId="164" fontId="23" fillId="0" borderId="1" xfId="1" applyFont="1" applyFill="1" applyBorder="1"/>
    <xf numFmtId="0" fontId="23" fillId="0" borderId="1" xfId="0" applyFont="1" applyFill="1" applyBorder="1" applyAlignment="1">
      <alignment wrapText="1"/>
    </xf>
    <xf numFmtId="0" fontId="23" fillId="0" borderId="1" xfId="0" applyFont="1" applyFill="1" applyBorder="1"/>
    <xf numFmtId="0" fontId="24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horizontal="center"/>
    </xf>
    <xf numFmtId="0" fontId="26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2" fontId="7" fillId="0" borderId="1" xfId="0" applyNumberFormat="1" applyFont="1" applyBorder="1" applyAlignment="1">
      <alignment horizontal="center"/>
    </xf>
    <xf numFmtId="0" fontId="28" fillId="0" borderId="0" xfId="0" applyFont="1" applyAlignment="1">
      <alignment horizontal="center"/>
    </xf>
    <xf numFmtId="0" fontId="18" fillId="0" borderId="1" xfId="0" applyFont="1" applyFill="1" applyBorder="1" applyAlignment="1">
      <alignment horizontal="center"/>
    </xf>
    <xf numFmtId="2" fontId="16" fillId="0" borderId="3" xfId="0" applyNumberFormat="1" applyFont="1" applyFill="1" applyBorder="1" applyAlignment="1">
      <alignment horizontal="center"/>
    </xf>
    <xf numFmtId="2" fontId="16" fillId="0" borderId="5" xfId="0" applyNumberFormat="1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2" fontId="21" fillId="0" borderId="32" xfId="0" applyNumberFormat="1" applyFont="1" applyFill="1" applyBorder="1" applyAlignment="1">
      <alignment horizontal="center"/>
    </xf>
    <xf numFmtId="1" fontId="17" fillId="0" borderId="35" xfId="0" applyNumberFormat="1" applyFont="1" applyFill="1" applyBorder="1" applyAlignment="1">
      <alignment horizontal="center"/>
    </xf>
    <xf numFmtId="2" fontId="16" fillId="0" borderId="33" xfId="0" applyNumberFormat="1" applyFont="1" applyFill="1" applyBorder="1" applyAlignment="1">
      <alignment horizontal="center"/>
    </xf>
    <xf numFmtId="2" fontId="16" fillId="0" borderId="32" xfId="0" applyNumberFormat="1" applyFont="1" applyFill="1" applyBorder="1" applyAlignment="1">
      <alignment horizontal="center"/>
    </xf>
    <xf numFmtId="2" fontId="16" fillId="0" borderId="1" xfId="0" applyNumberFormat="1" applyFont="1" applyFill="1" applyBorder="1" applyAlignment="1">
      <alignment horizontal="center"/>
    </xf>
    <xf numFmtId="1" fontId="17" fillId="0" borderId="34" xfId="0" applyNumberFormat="1" applyFont="1" applyFill="1" applyBorder="1" applyAlignment="1">
      <alignment horizontal="center"/>
    </xf>
    <xf numFmtId="1" fontId="16" fillId="0" borderId="31" xfId="0" applyNumberFormat="1" applyFont="1" applyFill="1" applyBorder="1"/>
    <xf numFmtId="0" fontId="13" fillId="0" borderId="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wrapText="1"/>
    </xf>
    <xf numFmtId="0" fontId="0" fillId="0" borderId="41" xfId="0" applyBorder="1"/>
    <xf numFmtId="0" fontId="0" fillId="0" borderId="22" xfId="0" applyBorder="1"/>
    <xf numFmtId="0" fontId="0" fillId="0" borderId="20" xfId="0" applyFill="1" applyBorder="1"/>
    <xf numFmtId="2" fontId="16" fillId="0" borderId="19" xfId="0" applyNumberFormat="1" applyFont="1" applyFill="1" applyBorder="1" applyAlignment="1">
      <alignment horizontal="center"/>
    </xf>
    <xf numFmtId="2" fontId="16" fillId="0" borderId="42" xfId="0" applyNumberFormat="1" applyFont="1" applyFill="1" applyBorder="1" applyAlignment="1">
      <alignment horizontal="center"/>
    </xf>
    <xf numFmtId="0" fontId="16" fillId="0" borderId="42" xfId="0" applyFont="1" applyFill="1" applyBorder="1" applyAlignment="1">
      <alignment horizontal="center"/>
    </xf>
    <xf numFmtId="2" fontId="21" fillId="0" borderId="43" xfId="0" applyNumberFormat="1" applyFont="1" applyFill="1" applyBorder="1" applyAlignment="1">
      <alignment horizontal="center"/>
    </xf>
    <xf numFmtId="1" fontId="17" fillId="0" borderId="24" xfId="0" applyNumberFormat="1" applyFont="1" applyFill="1" applyBorder="1" applyAlignment="1">
      <alignment horizontal="center"/>
    </xf>
    <xf numFmtId="2" fontId="21" fillId="0" borderId="44" xfId="0" applyNumberFormat="1" applyFont="1" applyFill="1" applyBorder="1" applyAlignment="1">
      <alignment horizontal="center"/>
    </xf>
    <xf numFmtId="2" fontId="16" fillId="0" borderId="43" xfId="0" applyNumberFormat="1" applyFont="1" applyFill="1" applyBorder="1" applyAlignment="1">
      <alignment horizontal="center"/>
    </xf>
    <xf numFmtId="2" fontId="16" fillId="0" borderId="20" xfId="0" applyNumberFormat="1" applyFont="1" applyFill="1" applyBorder="1" applyAlignment="1">
      <alignment horizontal="center"/>
    </xf>
    <xf numFmtId="1" fontId="17" fillId="0" borderId="9" xfId="0" applyNumberFormat="1" applyFont="1" applyFill="1" applyBorder="1" applyAlignment="1">
      <alignment horizontal="center"/>
    </xf>
    <xf numFmtId="1" fontId="16" fillId="0" borderId="18" xfId="0" applyNumberFormat="1" applyFont="1" applyFill="1" applyBorder="1"/>
    <xf numFmtId="0" fontId="0" fillId="0" borderId="45" xfId="0" applyBorder="1"/>
    <xf numFmtId="0" fontId="0" fillId="0" borderId="46" xfId="0" applyBorder="1"/>
    <xf numFmtId="164" fontId="7" fillId="0" borderId="1" xfId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164" fontId="7" fillId="0" borderId="0" xfId="1" applyFont="1" applyBorder="1" applyAlignment="1">
      <alignment horizontal="center"/>
    </xf>
    <xf numFmtId="164" fontId="28" fillId="0" borderId="1" xfId="0" applyNumberFormat="1" applyFont="1" applyBorder="1" applyAlignment="1">
      <alignment horizontal="center"/>
    </xf>
    <xf numFmtId="0" fontId="28" fillId="0" borderId="1" xfId="0" applyFont="1" applyBorder="1" applyAlignment="1">
      <alignment horizontal="left"/>
    </xf>
    <xf numFmtId="43" fontId="7" fillId="0" borderId="1" xfId="0" applyNumberFormat="1" applyFont="1" applyBorder="1" applyAlignment="1">
      <alignment horizontal="center"/>
    </xf>
    <xf numFmtId="43" fontId="28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2" fontId="16" fillId="2" borderId="33" xfId="0" applyNumberFormat="1" applyFont="1" applyFill="1" applyBorder="1" applyAlignment="1">
      <alignment horizontal="center"/>
    </xf>
    <xf numFmtId="0" fontId="14" fillId="0" borderId="50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1" fontId="18" fillId="3" borderId="5" xfId="0" applyNumberFormat="1" applyFont="1" applyFill="1" applyBorder="1" applyAlignment="1">
      <alignment horizontal="center"/>
    </xf>
    <xf numFmtId="0" fontId="18" fillId="3" borderId="5" xfId="0" applyFont="1" applyFill="1" applyBorder="1" applyAlignment="1">
      <alignment horizontal="center"/>
    </xf>
    <xf numFmtId="1" fontId="16" fillId="0" borderId="35" xfId="0" applyNumberFormat="1" applyFont="1" applyBorder="1"/>
    <xf numFmtId="0" fontId="18" fillId="3" borderId="33" xfId="0" applyFont="1" applyFill="1" applyBorder="1" applyAlignment="1">
      <alignment wrapText="1"/>
    </xf>
    <xf numFmtId="0" fontId="0" fillId="0" borderId="3" xfId="0" applyBorder="1"/>
    <xf numFmtId="0" fontId="0" fillId="2" borderId="3" xfId="0" applyFill="1" applyBorder="1"/>
    <xf numFmtId="0" fontId="0" fillId="0" borderId="10" xfId="0" applyBorder="1" applyAlignment="1">
      <alignment horizontal="center" vertical="center"/>
    </xf>
    <xf numFmtId="0" fontId="0" fillId="0" borderId="31" xfId="0" applyBorder="1"/>
    <xf numFmtId="0" fontId="0" fillId="0" borderId="18" xfId="0" applyBorder="1"/>
    <xf numFmtId="164" fontId="2" fillId="0" borderId="30" xfId="1" applyFont="1" applyBorder="1"/>
    <xf numFmtId="164" fontId="0" fillId="0" borderId="1" xfId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164" fontId="7" fillId="0" borderId="40" xfId="1" applyFont="1" applyBorder="1" applyAlignment="1">
      <alignment horizontal="center"/>
    </xf>
    <xf numFmtId="164" fontId="7" fillId="0" borderId="5" xfId="1" applyFont="1" applyBorder="1"/>
    <xf numFmtId="164" fontId="32" fillId="2" borderId="32" xfId="1" applyFont="1" applyFill="1" applyBorder="1" applyAlignment="1">
      <alignment vertical="center"/>
    </xf>
    <xf numFmtId="0" fontId="7" fillId="0" borderId="1" xfId="0" applyFont="1" applyFill="1" applyBorder="1"/>
    <xf numFmtId="0" fontId="28" fillId="0" borderId="1" xfId="0" applyFont="1" applyBorder="1" applyAlignment="1">
      <alignment horizontal="center"/>
    </xf>
    <xf numFmtId="2" fontId="28" fillId="0" borderId="1" xfId="0" applyNumberFormat="1" applyFont="1" applyBorder="1" applyAlignment="1">
      <alignment horizontal="center"/>
    </xf>
    <xf numFmtId="164" fontId="7" fillId="0" borderId="38" xfId="1" applyFont="1" applyBorder="1" applyAlignment="1">
      <alignment horizontal="center"/>
    </xf>
    <xf numFmtId="164" fontId="5" fillId="0" borderId="1" xfId="1" applyFont="1" applyBorder="1" applyAlignment="1">
      <alignment vertical="center"/>
    </xf>
    <xf numFmtId="164" fontId="7" fillId="0" borderId="1" xfId="1" applyFont="1" applyBorder="1"/>
    <xf numFmtId="2" fontId="0" fillId="0" borderId="0" xfId="0" applyNumberFormat="1"/>
    <xf numFmtId="164" fontId="33" fillId="2" borderId="32" xfId="1" applyFont="1" applyFill="1" applyBorder="1" applyAlignment="1">
      <alignment vertical="center"/>
    </xf>
    <xf numFmtId="164" fontId="34" fillId="2" borderId="34" xfId="1" applyFont="1" applyFill="1" applyBorder="1" applyAlignment="1">
      <alignment vertical="center"/>
    </xf>
    <xf numFmtId="0" fontId="2" fillId="2" borderId="0" xfId="0" applyFont="1" applyFill="1"/>
    <xf numFmtId="0" fontId="28" fillId="2" borderId="0" xfId="0" applyFont="1" applyFill="1"/>
    <xf numFmtId="0" fontId="5" fillId="0" borderId="1" xfId="0" applyFont="1" applyBorder="1"/>
    <xf numFmtId="0" fontId="28" fillId="0" borderId="0" xfId="0" applyFont="1"/>
    <xf numFmtId="164" fontId="28" fillId="0" borderId="25" xfId="1" applyFont="1" applyBorder="1"/>
    <xf numFmtId="2" fontId="7" fillId="0" borderId="2" xfId="0" applyNumberFormat="1" applyFont="1" applyBorder="1" applyAlignment="1">
      <alignment horizontal="center"/>
    </xf>
    <xf numFmtId="49" fontId="7" fillId="0" borderId="17" xfId="1" applyNumberFormat="1" applyFont="1" applyBorder="1"/>
    <xf numFmtId="164" fontId="7" fillId="0" borderId="52" xfId="1" applyFont="1" applyBorder="1" applyAlignment="1">
      <alignment horizontal="center"/>
    </xf>
    <xf numFmtId="164" fontId="7" fillId="0" borderId="24" xfId="1" applyFont="1" applyBorder="1" applyAlignment="1">
      <alignment horizontal="center"/>
    </xf>
    <xf numFmtId="164" fontId="7" fillId="0" borderId="31" xfId="1" applyFont="1" applyBorder="1" applyAlignment="1">
      <alignment horizontal="center"/>
    </xf>
    <xf numFmtId="164" fontId="28" fillId="0" borderId="31" xfId="1" applyFont="1" applyBorder="1" applyAlignment="1">
      <alignment horizontal="center"/>
    </xf>
    <xf numFmtId="0" fontId="3" fillId="0" borderId="0" xfId="0" applyFont="1" applyFill="1" applyBorder="1" applyAlignment="1">
      <alignment wrapText="1"/>
    </xf>
    <xf numFmtId="164" fontId="0" fillId="0" borderId="0" xfId="0" applyNumberFormat="1"/>
    <xf numFmtId="0" fontId="3" fillId="0" borderId="7" xfId="0" applyFont="1" applyFill="1" applyBorder="1" applyAlignment="1">
      <alignment wrapText="1"/>
    </xf>
    <xf numFmtId="0" fontId="35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164" fontId="2" fillId="4" borderId="1" xfId="1" applyFont="1" applyFill="1" applyBorder="1"/>
    <xf numFmtId="164" fontId="36" fillId="4" borderId="1" xfId="1" applyFont="1" applyFill="1" applyBorder="1"/>
    <xf numFmtId="2" fontId="16" fillId="2" borderId="42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64" fontId="7" fillId="0" borderId="1" xfId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164" fontId="23" fillId="0" borderId="1" xfId="1" applyFont="1" applyFill="1" applyBorder="1" applyAlignment="1">
      <alignment vertical="center"/>
    </xf>
    <xf numFmtId="164" fontId="37" fillId="0" borderId="2" xfId="1" applyFont="1" applyBorder="1" applyAlignment="1">
      <alignment horizontal="center"/>
    </xf>
    <xf numFmtId="164" fontId="9" fillId="0" borderId="4" xfId="1" applyFont="1" applyBorder="1"/>
    <xf numFmtId="0" fontId="2" fillId="0" borderId="1" xfId="0" applyFont="1" applyBorder="1" applyAlignment="1">
      <alignment horizontal="center"/>
    </xf>
    <xf numFmtId="0" fontId="35" fillId="0" borderId="1" xfId="0" applyFont="1" applyBorder="1" applyAlignment="1">
      <alignment wrapText="1"/>
    </xf>
    <xf numFmtId="0" fontId="2" fillId="0" borderId="1" xfId="0" applyFont="1" applyBorder="1" applyAlignment="1">
      <alignment vertical="center"/>
    </xf>
    <xf numFmtId="164" fontId="2" fillId="0" borderId="1" xfId="1" applyFont="1" applyBorder="1"/>
    <xf numFmtId="164" fontId="38" fillId="0" borderId="1" xfId="1" applyFont="1" applyBorder="1"/>
    <xf numFmtId="164" fontId="40" fillId="4" borderId="1" xfId="1" applyFont="1" applyFill="1" applyBorder="1"/>
    <xf numFmtId="164" fontId="40" fillId="0" borderId="1" xfId="1" applyFont="1" applyBorder="1" applyAlignment="1">
      <alignment horizontal="center"/>
    </xf>
    <xf numFmtId="0" fontId="41" fillId="0" borderId="1" xfId="0" applyFont="1" applyBorder="1" applyAlignment="1">
      <alignment horizontal="left" vertical="top" wrapText="1"/>
    </xf>
    <xf numFmtId="0" fontId="40" fillId="0" borderId="1" xfId="0" applyFont="1" applyBorder="1" applyAlignment="1">
      <alignment vertical="center"/>
    </xf>
    <xf numFmtId="164" fontId="40" fillId="0" borderId="1" xfId="1" applyFont="1" applyBorder="1"/>
    <xf numFmtId="16" fontId="42" fillId="0" borderId="1" xfId="0" applyNumberFormat="1" applyFont="1" applyFill="1" applyBorder="1" applyAlignment="1">
      <alignment horizontal="center"/>
    </xf>
    <xf numFmtId="0" fontId="43" fillId="0" borderId="1" xfId="0" applyFont="1" applyFill="1" applyBorder="1" applyAlignment="1">
      <alignment wrapText="1"/>
    </xf>
    <xf numFmtId="0" fontId="42" fillId="0" borderId="1" xfId="0" applyFont="1" applyFill="1" applyBorder="1"/>
    <xf numFmtId="164" fontId="42" fillId="0" borderId="1" xfId="1" applyFont="1" applyFill="1" applyBorder="1"/>
    <xf numFmtId="0" fontId="42" fillId="0" borderId="1" xfId="0" applyFont="1" applyFill="1" applyBorder="1" applyAlignment="1">
      <alignment horizontal="center"/>
    </xf>
    <xf numFmtId="0" fontId="38" fillId="0" borderId="1" xfId="0" applyFont="1" applyBorder="1" applyAlignment="1">
      <alignment horizontal="center"/>
    </xf>
    <xf numFmtId="0" fontId="39" fillId="0" borderId="1" xfId="0" applyFont="1" applyBorder="1" applyAlignment="1">
      <alignment wrapText="1"/>
    </xf>
    <xf numFmtId="0" fontId="38" fillId="0" borderId="1" xfId="0" applyFont="1" applyBorder="1"/>
    <xf numFmtId="43" fontId="0" fillId="0" borderId="0" xfId="0" applyNumberFormat="1"/>
    <xf numFmtId="0" fontId="8" fillId="0" borderId="0" xfId="0" applyFont="1" applyAlignment="1">
      <alignment horizontal="center"/>
    </xf>
    <xf numFmtId="0" fontId="5" fillId="0" borderId="1" xfId="0" applyFont="1" applyFill="1" applyBorder="1"/>
    <xf numFmtId="43" fontId="0" fillId="0" borderId="1" xfId="0" applyNumberFormat="1" applyBorder="1"/>
    <xf numFmtId="0" fontId="0" fillId="0" borderId="1" xfId="0" applyNumberFormat="1" applyBorder="1"/>
    <xf numFmtId="0" fontId="5" fillId="0" borderId="1" xfId="0" applyFont="1" applyFill="1" applyBorder="1" applyAlignment="1">
      <alignment wrapText="1"/>
    </xf>
    <xf numFmtId="0" fontId="6" fillId="0" borderId="4" xfId="0" applyFont="1" applyBorder="1" applyAlignment="1">
      <alignment horizontal="center"/>
    </xf>
    <xf numFmtId="0" fontId="6" fillId="0" borderId="48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164" fontId="8" fillId="0" borderId="27" xfId="1" applyFont="1" applyBorder="1" applyAlignment="1">
      <alignment horizontal="center" vertical="center"/>
    </xf>
    <xf numFmtId="164" fontId="8" fillId="0" borderId="59" xfId="1" applyFont="1" applyBorder="1" applyAlignment="1">
      <alignment horizontal="center" vertical="center"/>
    </xf>
    <xf numFmtId="0" fontId="6" fillId="0" borderId="29" xfId="0" applyFont="1" applyBorder="1" applyAlignment="1">
      <alignment horizontal="center"/>
    </xf>
    <xf numFmtId="0" fontId="6" fillId="0" borderId="28" xfId="0" applyFont="1" applyBorder="1" applyAlignment="1">
      <alignment wrapText="1"/>
    </xf>
    <xf numFmtId="0" fontId="7" fillId="0" borderId="41" xfId="0" applyFont="1" applyBorder="1" applyAlignment="1">
      <alignment horizontal="center" vertical="center" wrapText="1"/>
    </xf>
    <xf numFmtId="0" fontId="8" fillId="0" borderId="28" xfId="0" applyFont="1" applyBorder="1" applyAlignment="1">
      <alignment vertical="center" wrapText="1"/>
    </xf>
    <xf numFmtId="164" fontId="8" fillId="0" borderId="29" xfId="1" applyFont="1" applyBorder="1" applyAlignment="1">
      <alignment horizontal="center" vertical="center"/>
    </xf>
    <xf numFmtId="0" fontId="7" fillId="0" borderId="22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5" fillId="0" borderId="32" xfId="0" applyFont="1" applyBorder="1" applyAlignment="1">
      <alignment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wrapText="1"/>
    </xf>
    <xf numFmtId="0" fontId="46" fillId="0" borderId="2" xfId="0" applyFont="1" applyFill="1" applyBorder="1" applyAlignment="1">
      <alignment wrapText="1"/>
    </xf>
    <xf numFmtId="0" fontId="46" fillId="0" borderId="2" xfId="0" applyFont="1" applyBorder="1" applyAlignment="1">
      <alignment wrapText="1"/>
    </xf>
    <xf numFmtId="0" fontId="5" fillId="0" borderId="49" xfId="0" applyFont="1" applyBorder="1" applyAlignment="1">
      <alignment wrapText="1"/>
    </xf>
    <xf numFmtId="0" fontId="5" fillId="0" borderId="41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164" fontId="5" fillId="0" borderId="41" xfId="1" applyFont="1" applyBorder="1" applyAlignment="1">
      <alignment horizontal="center" vertical="center"/>
    </xf>
    <xf numFmtId="16" fontId="5" fillId="0" borderId="41" xfId="0" applyNumberFormat="1" applyFont="1" applyBorder="1" applyAlignment="1">
      <alignment horizontal="center" vertical="center"/>
    </xf>
    <xf numFmtId="0" fontId="46" fillId="0" borderId="41" xfId="0" applyFont="1" applyFill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164" fontId="5" fillId="0" borderId="56" xfId="1" applyFont="1" applyBorder="1" applyAlignment="1">
      <alignment horizontal="center" vertical="center"/>
    </xf>
    <xf numFmtId="164" fontId="5" fillId="0" borderId="5" xfId="1" applyFont="1" applyBorder="1" applyAlignment="1">
      <alignment horizontal="center" vertical="center"/>
    </xf>
    <xf numFmtId="164" fontId="5" fillId="0" borderId="62" xfId="1" applyFont="1" applyBorder="1" applyAlignment="1">
      <alignment horizontal="center" vertical="center"/>
    </xf>
    <xf numFmtId="164" fontId="5" fillId="0" borderId="1" xfId="1" applyFont="1" applyBorder="1" applyAlignment="1">
      <alignment horizontal="center" vertical="center"/>
    </xf>
    <xf numFmtId="164" fontId="5" fillId="0" borderId="57" xfId="1" applyFont="1" applyBorder="1" applyAlignment="1">
      <alignment horizontal="center" vertical="center"/>
    </xf>
    <xf numFmtId="164" fontId="5" fillId="0" borderId="22" xfId="1" applyFont="1" applyBorder="1" applyAlignment="1">
      <alignment horizontal="center" vertical="center"/>
    </xf>
    <xf numFmtId="164" fontId="5" fillId="0" borderId="20" xfId="1" applyFont="1" applyBorder="1" applyAlignment="1">
      <alignment horizontal="center" vertical="center"/>
    </xf>
    <xf numFmtId="164" fontId="5" fillId="0" borderId="58" xfId="1" applyFont="1" applyBorder="1" applyAlignment="1">
      <alignment horizontal="center" vertical="center"/>
    </xf>
    <xf numFmtId="0" fontId="48" fillId="2" borderId="32" xfId="0" applyFont="1" applyFill="1" applyBorder="1" applyAlignment="1">
      <alignment horizontal="center"/>
    </xf>
    <xf numFmtId="0" fontId="48" fillId="6" borderId="2" xfId="0" applyFont="1" applyFill="1" applyBorder="1" applyAlignment="1">
      <alignment horizontal="center"/>
    </xf>
    <xf numFmtId="0" fontId="48" fillId="2" borderId="2" xfId="0" applyFont="1" applyFill="1" applyBorder="1" applyAlignment="1">
      <alignment horizontal="center"/>
    </xf>
    <xf numFmtId="0" fontId="49" fillId="7" borderId="2" xfId="0" applyFont="1" applyFill="1" applyBorder="1" applyAlignment="1">
      <alignment horizontal="center"/>
    </xf>
    <xf numFmtId="0" fontId="50" fillId="7" borderId="2" xfId="0" applyFont="1" applyFill="1" applyBorder="1" applyAlignment="1">
      <alignment horizontal="center"/>
    </xf>
    <xf numFmtId="0" fontId="48" fillId="7" borderId="2" xfId="0" applyFont="1" applyFill="1" applyBorder="1" applyAlignment="1">
      <alignment horizontal="center"/>
    </xf>
    <xf numFmtId="0" fontId="51" fillId="2" borderId="2" xfId="0" applyFont="1" applyFill="1" applyBorder="1" applyAlignment="1">
      <alignment horizontal="center"/>
    </xf>
    <xf numFmtId="0" fontId="0" fillId="7" borderId="0" xfId="0" applyFill="1"/>
    <xf numFmtId="0" fontId="51" fillId="7" borderId="2" xfId="0" applyFont="1" applyFill="1" applyBorder="1" applyAlignment="1">
      <alignment horizontal="center"/>
    </xf>
    <xf numFmtId="0" fontId="48" fillId="2" borderId="49" xfId="0" applyFont="1" applyFill="1" applyBorder="1" applyAlignment="1">
      <alignment horizontal="center"/>
    </xf>
    <xf numFmtId="0" fontId="48" fillId="5" borderId="2" xfId="0" applyFont="1" applyFill="1" applyBorder="1" applyAlignment="1">
      <alignment horizontal="center"/>
    </xf>
    <xf numFmtId="0" fontId="0" fillId="0" borderId="0" xfId="0" applyFill="1"/>
    <xf numFmtId="0" fontId="48" fillId="7" borderId="49" xfId="0" applyFont="1" applyFill="1" applyBorder="1" applyAlignment="1">
      <alignment horizontal="center"/>
    </xf>
    <xf numFmtId="41" fontId="0" fillId="0" borderId="0" xfId="0" applyNumberFormat="1" applyFill="1" applyAlignment="1">
      <alignment horizontal="right"/>
    </xf>
    <xf numFmtId="0" fontId="31" fillId="0" borderId="0" xfId="0" applyFont="1" applyFill="1" applyAlignment="1"/>
    <xf numFmtId="0" fontId="2" fillId="0" borderId="0" xfId="0" applyFont="1" applyBorder="1"/>
    <xf numFmtId="164" fontId="5" fillId="0" borderId="0" xfId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6" fillId="0" borderId="25" xfId="1" applyFont="1" applyFill="1" applyBorder="1"/>
    <xf numFmtId="0" fontId="0" fillId="0" borderId="0" xfId="0" applyFill="1" applyAlignment="1"/>
    <xf numFmtId="0" fontId="7" fillId="0" borderId="0" xfId="0" applyFont="1" applyFill="1"/>
    <xf numFmtId="0" fontId="26" fillId="0" borderId="0" xfId="0" applyFont="1" applyFill="1"/>
    <xf numFmtId="0" fontId="29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5" fillId="0" borderId="0" xfId="0" applyFont="1" applyFill="1" applyBorder="1"/>
    <xf numFmtId="43" fontId="0" fillId="0" borderId="0" xfId="0" applyNumberFormat="1" applyFill="1" applyBorder="1"/>
    <xf numFmtId="0" fontId="4" fillId="0" borderId="0" xfId="0" applyFont="1" applyAlignment="1"/>
    <xf numFmtId="165" fontId="7" fillId="0" borderId="27" xfId="1" applyNumberFormat="1" applyFont="1" applyFill="1" applyBorder="1"/>
    <xf numFmtId="165" fontId="7" fillId="0" borderId="12" xfId="1" applyNumberFormat="1" applyFont="1" applyFill="1" applyBorder="1"/>
    <xf numFmtId="165" fontId="7" fillId="0" borderId="20" xfId="1" applyNumberFormat="1" applyFont="1" applyFill="1" applyBorder="1" applyAlignment="1">
      <alignment horizontal="left" indent="4"/>
    </xf>
    <xf numFmtId="165" fontId="7" fillId="0" borderId="1" xfId="1" applyNumberFormat="1" applyFont="1" applyFill="1" applyBorder="1"/>
    <xf numFmtId="165" fontId="7" fillId="0" borderId="20" xfId="1" applyNumberFormat="1" applyFont="1" applyFill="1" applyBorder="1"/>
    <xf numFmtId="165" fontId="7" fillId="9" borderId="27" xfId="1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5" fillId="0" borderId="4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1" xfId="0" applyFont="1" applyFill="1" applyBorder="1" applyAlignment="1">
      <alignment horizontal="center" wrapText="1"/>
    </xf>
    <xf numFmtId="0" fontId="6" fillId="0" borderId="41" xfId="0" applyFont="1" applyBorder="1" applyAlignment="1">
      <alignment horizontal="center"/>
    </xf>
    <xf numFmtId="0" fontId="6" fillId="0" borderId="2" xfId="0" applyFont="1" applyBorder="1" applyAlignment="1">
      <alignment wrapText="1"/>
    </xf>
    <xf numFmtId="164" fontId="5" fillId="0" borderId="31" xfId="1" applyFont="1" applyFill="1" applyBorder="1"/>
    <xf numFmtId="164" fontId="54" fillId="0" borderId="41" xfId="1" applyFont="1" applyBorder="1" applyAlignment="1">
      <alignment horizontal="center"/>
    </xf>
    <xf numFmtId="0" fontId="54" fillId="0" borderId="2" xfId="0" applyFont="1" applyBorder="1" applyAlignment="1">
      <alignment horizontal="left" vertical="top" wrapText="1"/>
    </xf>
    <xf numFmtId="164" fontId="5" fillId="0" borderId="41" xfId="1" applyFont="1" applyBorder="1" applyAlignment="1">
      <alignment horizontal="center"/>
    </xf>
    <xf numFmtId="16" fontId="55" fillId="0" borderId="41" xfId="0" applyNumberFormat="1" applyFont="1" applyFill="1" applyBorder="1" applyAlignment="1">
      <alignment horizontal="center"/>
    </xf>
    <xf numFmtId="0" fontId="55" fillId="0" borderId="2" xfId="0" applyFont="1" applyFill="1" applyBorder="1" applyAlignment="1">
      <alignment wrapText="1"/>
    </xf>
    <xf numFmtId="0" fontId="55" fillId="0" borderId="41" xfId="0" applyFont="1" applyFill="1" applyBorder="1" applyAlignment="1">
      <alignment horizontal="center"/>
    </xf>
    <xf numFmtId="0" fontId="46" fillId="0" borderId="41" xfId="0" applyFont="1" applyFill="1" applyBorder="1" applyAlignment="1">
      <alignment horizontal="center"/>
    </xf>
    <xf numFmtId="0" fontId="56" fillId="0" borderId="41" xfId="0" applyFont="1" applyBorder="1" applyAlignment="1">
      <alignment horizontal="center"/>
    </xf>
    <xf numFmtId="0" fontId="56" fillId="0" borderId="2" xfId="0" applyFont="1" applyBorder="1" applyAlignment="1">
      <alignment wrapText="1"/>
    </xf>
    <xf numFmtId="0" fontId="5" fillId="0" borderId="50" xfId="0" applyFont="1" applyBorder="1" applyAlignment="1">
      <alignment horizontal="center"/>
    </xf>
    <xf numFmtId="164" fontId="5" fillId="0" borderId="47" xfId="1" applyFont="1" applyFill="1" applyBorder="1"/>
    <xf numFmtId="0" fontId="0" fillId="0" borderId="0" xfId="0" applyAlignment="1">
      <alignment horizontal="center" vertical="center"/>
    </xf>
    <xf numFmtId="0" fontId="30" fillId="0" borderId="20" xfId="0" applyFont="1" applyFill="1" applyBorder="1" applyAlignment="1">
      <alignment horizontal="center" vertical="center" wrapText="1"/>
    </xf>
    <xf numFmtId="0" fontId="30" fillId="0" borderId="5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1" fontId="48" fillId="0" borderId="45" xfId="1" applyNumberFormat="1" applyFont="1" applyFill="1" applyBorder="1" applyAlignment="1">
      <alignment horizontal="center" vertical="center"/>
    </xf>
    <xf numFmtId="1" fontId="0" fillId="0" borderId="27" xfId="0" applyNumberFormat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164" fontId="7" fillId="0" borderId="27" xfId="0" applyNumberFormat="1" applyFont="1" applyFill="1" applyBorder="1" applyAlignment="1">
      <alignment horizontal="center" vertical="center"/>
    </xf>
    <xf numFmtId="164" fontId="7" fillId="0" borderId="27" xfId="1" applyFont="1" applyFill="1" applyBorder="1" applyAlignment="1">
      <alignment horizontal="center" vertical="center"/>
    </xf>
    <xf numFmtId="164" fontId="7" fillId="0" borderId="59" xfId="1" applyFont="1" applyFill="1" applyBorder="1" applyAlignment="1">
      <alignment horizontal="center" vertical="center"/>
    </xf>
    <xf numFmtId="1" fontId="0" fillId="0" borderId="12" xfId="0" applyNumberForma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164" fontId="7" fillId="0" borderId="12" xfId="1" applyFont="1" applyFill="1" applyBorder="1" applyAlignment="1">
      <alignment horizontal="center" vertical="center"/>
    </xf>
    <xf numFmtId="1" fontId="0" fillId="0" borderId="20" xfId="0" applyNumberForma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164" fontId="7" fillId="0" borderId="20" xfId="1" applyFon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7" fillId="0" borderId="1" xfId="1" applyFont="1" applyFill="1" applyBorder="1" applyAlignment="1">
      <alignment horizontal="center" vertical="center"/>
    </xf>
    <xf numFmtId="1" fontId="47" fillId="0" borderId="20" xfId="0" applyNumberFormat="1" applyFont="1" applyFill="1" applyBorder="1" applyAlignment="1">
      <alignment horizontal="center" vertical="center"/>
    </xf>
    <xf numFmtId="0" fontId="5" fillId="0" borderId="0" xfId="0" applyFont="1" applyAlignment="1"/>
    <xf numFmtId="0" fontId="0" fillId="0" borderId="0" xfId="0" applyFill="1" applyAlignment="1">
      <alignment horizontal="center" vertical="center"/>
    </xf>
    <xf numFmtId="43" fontId="0" fillId="0" borderId="0" xfId="0" applyNumberForma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34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wrapText="1"/>
    </xf>
    <xf numFmtId="0" fontId="14" fillId="0" borderId="15" xfId="0" applyFont="1" applyBorder="1" applyAlignment="1">
      <alignment horizont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textRotation="90" wrapText="1"/>
    </xf>
    <xf numFmtId="0" fontId="14" fillId="0" borderId="18" xfId="0" applyFont="1" applyBorder="1" applyAlignment="1">
      <alignment horizontal="center" vertical="center" textRotation="90" wrapText="1"/>
    </xf>
    <xf numFmtId="0" fontId="14" fillId="0" borderId="11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5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textRotation="90" wrapText="1"/>
    </xf>
    <xf numFmtId="0" fontId="14" fillId="0" borderId="48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9" fillId="0" borderId="49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/>
    </xf>
    <xf numFmtId="0" fontId="29" fillId="0" borderId="2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9" fillId="0" borderId="4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4" fontId="5" fillId="0" borderId="32" xfId="1" applyFont="1" applyBorder="1" applyAlignment="1">
      <alignment horizontal="left" vertical="center"/>
    </xf>
    <xf numFmtId="164" fontId="5" fillId="0" borderId="34" xfId="1" applyFont="1" applyBorder="1" applyAlignment="1">
      <alignment horizontal="left" vertical="center"/>
    </xf>
    <xf numFmtId="164" fontId="5" fillId="0" borderId="3" xfId="1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164" fontId="5" fillId="0" borderId="2" xfId="1" applyFont="1" applyBorder="1" applyAlignment="1">
      <alignment horizontal="left" vertical="center"/>
    </xf>
    <xf numFmtId="164" fontId="5" fillId="0" borderId="53" xfId="1" applyFont="1" applyBorder="1" applyAlignment="1">
      <alignment horizontal="left" vertical="center"/>
    </xf>
    <xf numFmtId="0" fontId="44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64" fontId="7" fillId="0" borderId="63" xfId="0" applyNumberFormat="1" applyFont="1" applyFill="1" applyBorder="1" applyAlignment="1">
      <alignment horizontal="center" vertical="center"/>
    </xf>
    <xf numFmtId="164" fontId="7" fillId="0" borderId="42" xfId="0" applyNumberFormat="1" applyFont="1" applyFill="1" applyBorder="1" applyAlignment="1">
      <alignment horizontal="center" vertical="center"/>
    </xf>
    <xf numFmtId="164" fontId="7" fillId="0" borderId="64" xfId="1" applyFont="1" applyFill="1" applyBorder="1" applyAlignment="1">
      <alignment horizontal="center" vertical="center"/>
    </xf>
    <xf numFmtId="164" fontId="7" fillId="0" borderId="65" xfId="1" applyFont="1" applyFill="1" applyBorder="1" applyAlignment="1">
      <alignment horizontal="center" vertical="center"/>
    </xf>
    <xf numFmtId="41" fontId="48" fillId="0" borderId="54" xfId="1" applyNumberFormat="1" applyFont="1" applyFill="1" applyBorder="1" applyAlignment="1">
      <alignment horizontal="center" vertical="center"/>
    </xf>
    <xf numFmtId="41" fontId="48" fillId="0" borderId="66" xfId="1" applyNumberFormat="1" applyFont="1" applyFill="1" applyBorder="1" applyAlignment="1">
      <alignment horizontal="center" vertical="center"/>
    </xf>
    <xf numFmtId="0" fontId="48" fillId="2" borderId="67" xfId="0" applyFont="1" applyFill="1" applyBorder="1" applyAlignment="1">
      <alignment horizontal="center" vertical="center"/>
    </xf>
    <xf numFmtId="0" fontId="48" fillId="2" borderId="34" xfId="0" applyFont="1" applyFill="1" applyBorder="1" applyAlignment="1">
      <alignment horizontal="center" vertical="center"/>
    </xf>
    <xf numFmtId="164" fontId="7" fillId="0" borderId="69" xfId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>
      <alignment horizontal="center" vertical="center"/>
    </xf>
    <xf numFmtId="0" fontId="48" fillId="7" borderId="67" xfId="0" applyFont="1" applyFill="1" applyBorder="1" applyAlignment="1">
      <alignment horizontal="center" vertical="center"/>
    </xf>
    <xf numFmtId="0" fontId="48" fillId="7" borderId="34" xfId="0" applyFont="1" applyFill="1" applyBorder="1" applyAlignment="1">
      <alignment horizontal="center" vertical="center"/>
    </xf>
    <xf numFmtId="0" fontId="48" fillId="7" borderId="0" xfId="0" applyFont="1" applyFill="1" applyBorder="1" applyAlignment="1">
      <alignment horizontal="center" vertical="center"/>
    </xf>
    <xf numFmtId="41" fontId="48" fillId="0" borderId="68" xfId="1" applyNumberFormat="1" applyFont="1" applyFill="1" applyBorder="1" applyAlignment="1">
      <alignment horizontal="center" vertical="center"/>
    </xf>
    <xf numFmtId="0" fontId="48" fillId="2" borderId="0" xfId="0" applyFont="1" applyFill="1" applyBorder="1" applyAlignment="1">
      <alignment horizontal="center" vertical="center"/>
    </xf>
    <xf numFmtId="0" fontId="48" fillId="8" borderId="2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/>
    </xf>
    <xf numFmtId="0" fontId="28" fillId="0" borderId="12" xfId="0" applyFont="1" applyFill="1" applyBorder="1" applyAlignment="1">
      <alignment horizontal="center" vertical="center"/>
    </xf>
    <xf numFmtId="0" fontId="28" fillId="0" borderId="55" xfId="0" applyFont="1" applyFill="1" applyBorder="1" applyAlignment="1">
      <alignment horizontal="center" vertical="center"/>
    </xf>
    <xf numFmtId="0" fontId="7" fillId="0" borderId="61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63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64" fontId="7" fillId="0" borderId="63" xfId="1" applyFont="1" applyFill="1" applyBorder="1" applyAlignment="1">
      <alignment horizontal="center" vertical="center"/>
    </xf>
    <xf numFmtId="164" fontId="7" fillId="0" borderId="42" xfId="1" applyFont="1" applyFill="1" applyBorder="1" applyAlignment="1">
      <alignment horizontal="center" vertical="center"/>
    </xf>
    <xf numFmtId="164" fontId="7" fillId="0" borderId="7" xfId="1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5" fillId="0" borderId="54" xfId="0" applyFont="1" applyBorder="1" applyAlignment="1">
      <alignment horizontal="center" vertical="center"/>
    </xf>
    <xf numFmtId="0" fontId="5" fillId="0" borderId="56" xfId="0" applyFont="1" applyBorder="1" applyAlignment="1">
      <alignment vertical="center"/>
    </xf>
    <xf numFmtId="0" fontId="5" fillId="0" borderId="60" xfId="0" applyFont="1" applyBorder="1" applyAlignment="1">
      <alignment horizontal="center" vertical="center"/>
    </xf>
    <xf numFmtId="0" fontId="5" fillId="0" borderId="32" xfId="0" applyFont="1" applyBorder="1" applyAlignment="1">
      <alignment vertical="center"/>
    </xf>
    <xf numFmtId="0" fontId="5" fillId="0" borderId="10" xfId="0" applyFont="1" applyFill="1" applyBorder="1" applyAlignment="1">
      <alignment horizontal="center" wrapText="1"/>
    </xf>
    <xf numFmtId="0" fontId="5" fillId="0" borderId="31" xfId="0" applyFont="1" applyFill="1" applyBorder="1" applyAlignment="1">
      <alignment horizontal="center" wrapText="1"/>
    </xf>
    <xf numFmtId="0" fontId="7" fillId="0" borderId="54" xfId="0" applyFont="1" applyBorder="1" applyAlignment="1">
      <alignment horizontal="center" vertical="center"/>
    </xf>
    <xf numFmtId="0" fontId="7" fillId="0" borderId="56" xfId="0" applyFont="1" applyBorder="1" applyAlignment="1">
      <alignment vertical="center"/>
    </xf>
    <xf numFmtId="0" fontId="7" fillId="0" borderId="60" xfId="0" applyFont="1" applyBorder="1" applyAlignment="1">
      <alignment horizontal="center" vertical="center"/>
    </xf>
    <xf numFmtId="0" fontId="7" fillId="0" borderId="32" xfId="0" applyFont="1" applyBorder="1" applyAlignment="1">
      <alignment vertical="center"/>
    </xf>
    <xf numFmtId="0" fontId="7" fillId="0" borderId="6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E9" sqref="E9"/>
    </sheetView>
  </sheetViews>
  <sheetFormatPr defaultRowHeight="15" x14ac:dyDescent="0.25"/>
  <cols>
    <col min="1" max="1" width="7" customWidth="1"/>
    <col min="2" max="2" width="29.28515625" customWidth="1"/>
    <col min="3" max="3" width="9" customWidth="1"/>
    <col min="4" max="4" width="16.7109375" bestFit="1" customWidth="1"/>
    <col min="5" max="6" width="16.42578125" bestFit="1" customWidth="1"/>
  </cols>
  <sheetData>
    <row r="1" spans="1:6" ht="18.75" x14ac:dyDescent="0.3">
      <c r="A1" s="330" t="s">
        <v>119</v>
      </c>
      <c r="B1" s="330"/>
      <c r="C1" s="330"/>
      <c r="D1" s="330"/>
      <c r="E1" s="330"/>
    </row>
    <row r="3" spans="1:6" ht="16.5" thickBot="1" x14ac:dyDescent="0.3">
      <c r="B3" s="1" t="s">
        <v>0</v>
      </c>
      <c r="C3" s="1"/>
      <c r="D3" s="23" t="s">
        <v>43</v>
      </c>
      <c r="E3" s="23" t="s">
        <v>44</v>
      </c>
      <c r="F3" s="69" t="s">
        <v>45</v>
      </c>
    </row>
    <row r="4" spans="1:6" ht="16.5" thickTop="1" x14ac:dyDescent="0.25">
      <c r="D4" s="72">
        <v>8291.6610000000001</v>
      </c>
      <c r="E4" s="72">
        <v>21117.982</v>
      </c>
      <c r="F4" s="73">
        <v>31645.462</v>
      </c>
    </row>
    <row r="5" spans="1:6" ht="36.75" customHeight="1" x14ac:dyDescent="0.25">
      <c r="A5" s="331" t="s">
        <v>1</v>
      </c>
      <c r="B5" s="331" t="s">
        <v>2</v>
      </c>
      <c r="C5" s="335" t="s">
        <v>3</v>
      </c>
      <c r="D5" s="333" t="s">
        <v>4</v>
      </c>
      <c r="E5" s="334"/>
    </row>
    <row r="6" spans="1:6" ht="24" customHeight="1" x14ac:dyDescent="0.25">
      <c r="A6" s="332"/>
      <c r="B6" s="332"/>
      <c r="C6" s="332"/>
      <c r="D6" s="14" t="s">
        <v>5</v>
      </c>
      <c r="E6" s="14" t="s">
        <v>6</v>
      </c>
    </row>
    <row r="7" spans="1:6" x14ac:dyDescent="0.25">
      <c r="A7" s="3" t="s">
        <v>9</v>
      </c>
      <c r="B7" s="3" t="s">
        <v>10</v>
      </c>
      <c r="C7" s="3" t="s">
        <v>11</v>
      </c>
      <c r="D7" s="3">
        <v>1</v>
      </c>
      <c r="E7" s="3">
        <v>2</v>
      </c>
    </row>
    <row r="8" spans="1:6" ht="26.25" x14ac:dyDescent="0.25">
      <c r="A8" s="3">
        <v>1</v>
      </c>
      <c r="B8" s="5" t="s">
        <v>12</v>
      </c>
      <c r="C8" s="7">
        <v>1</v>
      </c>
      <c r="D8" s="19">
        <f>D9+D10+D11</f>
        <v>554118.12927847076</v>
      </c>
      <c r="E8" s="19"/>
    </row>
    <row r="9" spans="1:6" ht="25.5" x14ac:dyDescent="0.25">
      <c r="A9" s="11" t="s">
        <v>29</v>
      </c>
      <c r="B9" s="6" t="s">
        <v>127</v>
      </c>
      <c r="C9" s="7">
        <v>2</v>
      </c>
      <c r="D9" s="19">
        <f>матеріали!E38</f>
        <v>10997.561139273505</v>
      </c>
      <c r="E9" s="19">
        <f>матеріали!E55</f>
        <v>23823.882139273504</v>
      </c>
      <c r="F9" s="163">
        <f>матеріали!E71</f>
        <v>34351.3621392735</v>
      </c>
    </row>
    <row r="10" spans="1:6" ht="39" x14ac:dyDescent="0.25">
      <c r="A10" s="12" t="s">
        <v>30</v>
      </c>
      <c r="B10" s="5" t="s">
        <v>118</v>
      </c>
      <c r="C10" s="2">
        <v>4</v>
      </c>
      <c r="D10" s="147">
        <f>ФОП!T12*1.22</f>
        <v>543070.79813919729</v>
      </c>
      <c r="E10" s="19"/>
    </row>
    <row r="11" spans="1:6" ht="26.25" x14ac:dyDescent="0.25">
      <c r="A11" s="3" t="s">
        <v>31</v>
      </c>
      <c r="B11" s="5" t="s">
        <v>15</v>
      </c>
      <c r="C11" s="2">
        <v>6</v>
      </c>
      <c r="D11" s="19">
        <f>'інші витрати'!C10*4</f>
        <v>49.77</v>
      </c>
      <c r="E11" s="19"/>
    </row>
    <row r="12" spans="1:6" ht="51.75" x14ac:dyDescent="0.25">
      <c r="A12" s="3" t="s">
        <v>33</v>
      </c>
      <c r="B12" s="5" t="s">
        <v>16</v>
      </c>
      <c r="C12" s="2">
        <v>8</v>
      </c>
      <c r="D12" s="19">
        <f>D9*10/100</f>
        <v>1099.7561139273503</v>
      </c>
      <c r="E12" s="19"/>
    </row>
    <row r="13" spans="1:6" x14ac:dyDescent="0.25">
      <c r="A13" s="3" t="s">
        <v>34</v>
      </c>
      <c r="B13" s="4" t="s">
        <v>14</v>
      </c>
      <c r="C13" s="2">
        <v>9</v>
      </c>
      <c r="D13" s="19"/>
      <c r="E13" s="19"/>
    </row>
    <row r="14" spans="1:6" ht="26.25" x14ac:dyDescent="0.25">
      <c r="A14" s="3">
        <v>2</v>
      </c>
      <c r="B14" s="5" t="s">
        <v>17</v>
      </c>
      <c r="C14" s="2">
        <v>10</v>
      </c>
      <c r="D14" s="19">
        <f>15*D8/100</f>
        <v>83117.719391770617</v>
      </c>
      <c r="E14" s="19"/>
    </row>
    <row r="15" spans="1:6" x14ac:dyDescent="0.25">
      <c r="A15" s="3"/>
      <c r="B15" s="4" t="s">
        <v>14</v>
      </c>
      <c r="C15" s="2">
        <v>11</v>
      </c>
      <c r="D15" s="19"/>
      <c r="E15" s="19"/>
    </row>
    <row r="16" spans="1:6" ht="26.25" x14ac:dyDescent="0.25">
      <c r="A16" s="3">
        <v>3</v>
      </c>
      <c r="B16" s="5" t="s">
        <v>18</v>
      </c>
      <c r="C16" s="2">
        <v>12</v>
      </c>
      <c r="D16" s="19"/>
      <c r="E16" s="19"/>
    </row>
    <row r="17" spans="1:5" x14ac:dyDescent="0.25">
      <c r="A17" s="3" t="s">
        <v>35</v>
      </c>
      <c r="B17" s="4" t="s">
        <v>14</v>
      </c>
      <c r="C17" s="2">
        <v>13</v>
      </c>
      <c r="D17" s="19"/>
      <c r="E17" s="19"/>
    </row>
    <row r="18" spans="1:5" ht="26.25" x14ac:dyDescent="0.25">
      <c r="A18" s="3">
        <v>4</v>
      </c>
      <c r="B18" s="5" t="s">
        <v>19</v>
      </c>
      <c r="C18" s="2">
        <v>14</v>
      </c>
      <c r="D18" s="19"/>
      <c r="E18" s="19"/>
    </row>
    <row r="19" spans="1:5" x14ac:dyDescent="0.25">
      <c r="A19" s="3" t="s">
        <v>36</v>
      </c>
      <c r="B19" s="4" t="s">
        <v>14</v>
      </c>
      <c r="C19" s="2">
        <v>15</v>
      </c>
      <c r="D19" s="19"/>
      <c r="E19" s="19"/>
    </row>
    <row r="20" spans="1:5" x14ac:dyDescent="0.25">
      <c r="A20" s="3">
        <v>5</v>
      </c>
      <c r="B20" s="5" t="s">
        <v>20</v>
      </c>
      <c r="C20" s="2">
        <v>16</v>
      </c>
      <c r="D20" s="19"/>
      <c r="E20" s="19"/>
    </row>
    <row r="21" spans="1:5" ht="26.25" x14ac:dyDescent="0.25">
      <c r="A21" s="3">
        <v>6</v>
      </c>
      <c r="B21" s="5" t="s">
        <v>21</v>
      </c>
      <c r="C21" s="2">
        <v>17</v>
      </c>
      <c r="D21" s="19">
        <f>D8+D14</f>
        <v>637235.84867024142</v>
      </c>
      <c r="E21" s="19"/>
    </row>
    <row r="22" spans="1:5" ht="26.25" x14ac:dyDescent="0.25">
      <c r="A22" s="3">
        <v>6</v>
      </c>
      <c r="B22" s="5" t="s">
        <v>22</v>
      </c>
      <c r="C22" s="2">
        <v>18</v>
      </c>
      <c r="D22" s="19">
        <f>D21*3/100</f>
        <v>19117.075460107244</v>
      </c>
      <c r="E22" s="19"/>
    </row>
    <row r="23" spans="1:5" x14ac:dyDescent="0.25">
      <c r="A23" s="3" t="s">
        <v>37</v>
      </c>
      <c r="B23" s="5" t="s">
        <v>23</v>
      </c>
      <c r="C23" s="2">
        <v>19</v>
      </c>
      <c r="D23" s="19"/>
      <c r="E23" s="19"/>
    </row>
    <row r="24" spans="1:5" x14ac:dyDescent="0.25">
      <c r="A24" s="3" t="s">
        <v>38</v>
      </c>
      <c r="B24" s="5" t="s">
        <v>24</v>
      </c>
      <c r="C24" s="2">
        <v>20</v>
      </c>
      <c r="D24" s="19"/>
      <c r="E24" s="19"/>
    </row>
    <row r="25" spans="1:5" ht="39" x14ac:dyDescent="0.25">
      <c r="A25" s="3">
        <v>7</v>
      </c>
      <c r="B25" s="5" t="s">
        <v>25</v>
      </c>
      <c r="C25" s="2">
        <v>21</v>
      </c>
      <c r="D25" s="19">
        <f>D21+D22</f>
        <v>656352.92413034872</v>
      </c>
      <c r="E25" s="19"/>
    </row>
    <row r="26" spans="1:5" x14ac:dyDescent="0.25">
      <c r="A26" s="3">
        <v>8</v>
      </c>
      <c r="B26" s="5" t="s">
        <v>26</v>
      </c>
      <c r="C26" s="2">
        <v>22</v>
      </c>
      <c r="D26" s="19"/>
      <c r="E26" s="19"/>
    </row>
    <row r="27" spans="1:5" x14ac:dyDescent="0.25">
      <c r="A27" s="13">
        <v>9</v>
      </c>
      <c r="B27" s="9" t="s">
        <v>27</v>
      </c>
      <c r="C27" s="8">
        <v>23</v>
      </c>
      <c r="D27" s="20"/>
      <c r="E27" s="20"/>
    </row>
    <row r="28" spans="1:5" x14ac:dyDescent="0.25">
      <c r="A28" s="3">
        <v>10</v>
      </c>
      <c r="B28" s="5" t="s">
        <v>28</v>
      </c>
      <c r="C28" s="2">
        <v>24</v>
      </c>
      <c r="D28" s="19"/>
      <c r="E28" s="19"/>
    </row>
    <row r="29" spans="1:5" x14ac:dyDescent="0.25">
      <c r="A29" s="10"/>
      <c r="B29" s="10"/>
      <c r="C29" s="10"/>
      <c r="D29" s="21"/>
      <c r="E29" s="21"/>
    </row>
    <row r="30" spans="1:5" x14ac:dyDescent="0.25">
      <c r="A30" s="10"/>
      <c r="B30" s="10"/>
      <c r="C30" s="10"/>
      <c r="D30" s="21"/>
      <c r="E30" s="21"/>
    </row>
    <row r="31" spans="1:5" x14ac:dyDescent="0.25">
      <c r="A31" s="10"/>
      <c r="B31" s="10"/>
      <c r="C31" s="10"/>
      <c r="D31" s="21"/>
      <c r="E31" s="21"/>
    </row>
    <row r="32" spans="1:5" x14ac:dyDescent="0.25">
      <c r="A32" s="10"/>
      <c r="B32" s="10"/>
      <c r="C32" s="10"/>
      <c r="D32" s="21"/>
      <c r="E32" s="21"/>
    </row>
    <row r="33" spans="1:5" x14ac:dyDescent="0.25">
      <c r="A33" s="10"/>
      <c r="B33" s="10"/>
      <c r="C33" s="10"/>
      <c r="D33" s="21"/>
      <c r="E33" s="21"/>
    </row>
    <row r="34" spans="1:5" x14ac:dyDescent="0.25">
      <c r="A34" s="10"/>
      <c r="B34" s="10"/>
      <c r="C34" s="10"/>
      <c r="D34" s="21"/>
      <c r="E34" s="21"/>
    </row>
    <row r="35" spans="1:5" x14ac:dyDescent="0.25">
      <c r="A35" s="10"/>
      <c r="B35" s="10"/>
      <c r="C35" s="10"/>
      <c r="D35" s="21"/>
      <c r="E35" s="21"/>
    </row>
    <row r="36" spans="1:5" x14ac:dyDescent="0.25">
      <c r="A36" s="10"/>
      <c r="B36" s="10"/>
      <c r="C36" s="10"/>
      <c r="D36" s="21"/>
      <c r="E36" s="21"/>
    </row>
    <row r="37" spans="1:5" x14ac:dyDescent="0.25">
      <c r="A37" s="10"/>
      <c r="B37" s="10"/>
      <c r="C37" s="10"/>
      <c r="D37" s="21"/>
      <c r="E37" s="21"/>
    </row>
    <row r="38" spans="1:5" x14ac:dyDescent="0.25">
      <c r="A38" s="10"/>
      <c r="B38" s="10"/>
      <c r="C38" s="10"/>
      <c r="D38" s="21"/>
      <c r="E38" s="21"/>
    </row>
    <row r="39" spans="1:5" x14ac:dyDescent="0.25">
      <c r="A39" s="10"/>
      <c r="B39" s="10"/>
      <c r="C39" s="10"/>
      <c r="D39" s="21"/>
      <c r="E39" s="21"/>
    </row>
    <row r="40" spans="1:5" x14ac:dyDescent="0.25">
      <c r="A40" s="10"/>
      <c r="B40" s="10"/>
      <c r="C40" s="10"/>
      <c r="D40" s="21"/>
      <c r="E40" s="21"/>
    </row>
    <row r="41" spans="1:5" x14ac:dyDescent="0.25">
      <c r="A41" s="10"/>
      <c r="B41" s="10"/>
      <c r="C41" s="10"/>
      <c r="D41" s="21"/>
      <c r="E41" s="21"/>
    </row>
    <row r="42" spans="1:5" x14ac:dyDescent="0.25">
      <c r="A42" s="10"/>
      <c r="B42" s="10"/>
      <c r="C42" s="10"/>
      <c r="D42" s="21"/>
      <c r="E42" s="21"/>
    </row>
    <row r="43" spans="1:5" x14ac:dyDescent="0.25">
      <c r="A43" s="10"/>
      <c r="B43" s="10"/>
      <c r="C43" s="10"/>
      <c r="D43" s="21"/>
      <c r="E43" s="21"/>
    </row>
    <row r="44" spans="1:5" x14ac:dyDescent="0.25">
      <c r="A44" s="10"/>
      <c r="B44" s="10"/>
      <c r="C44" s="10"/>
      <c r="D44" s="21"/>
      <c r="E44" s="21"/>
    </row>
    <row r="45" spans="1:5" x14ac:dyDescent="0.25">
      <c r="A45" s="10"/>
      <c r="B45" s="10"/>
      <c r="C45" s="10"/>
      <c r="D45" s="21"/>
      <c r="E45" s="21"/>
    </row>
    <row r="46" spans="1:5" x14ac:dyDescent="0.25">
      <c r="A46" s="10"/>
      <c r="B46" s="10"/>
      <c r="C46" s="10"/>
      <c r="D46" s="21"/>
      <c r="E46" s="21"/>
    </row>
    <row r="47" spans="1:5" x14ac:dyDescent="0.25">
      <c r="A47" s="10"/>
      <c r="B47" s="10"/>
      <c r="C47" s="10"/>
      <c r="D47" s="21"/>
      <c r="E47" s="21"/>
    </row>
    <row r="48" spans="1:5" x14ac:dyDescent="0.25">
      <c r="A48" s="10"/>
      <c r="B48" s="10"/>
      <c r="C48" s="10"/>
      <c r="D48" s="21"/>
      <c r="E48" s="21"/>
    </row>
    <row r="49" spans="1:5" x14ac:dyDescent="0.25">
      <c r="A49" s="10"/>
      <c r="B49" s="10"/>
      <c r="C49" s="10"/>
      <c r="D49" s="21"/>
      <c r="E49" s="21"/>
    </row>
    <row r="50" spans="1:5" x14ac:dyDescent="0.25">
      <c r="A50" s="10"/>
      <c r="B50" s="10"/>
      <c r="C50" s="10"/>
      <c r="D50" s="10"/>
      <c r="E50" s="10"/>
    </row>
    <row r="51" spans="1:5" x14ac:dyDescent="0.25">
      <c r="A51" s="10"/>
      <c r="B51" s="10"/>
      <c r="C51" s="10"/>
      <c r="D51" s="10"/>
      <c r="E51" s="10"/>
    </row>
  </sheetData>
  <mergeCells count="5">
    <mergeCell ref="A1:E1"/>
    <mergeCell ref="A5:A6"/>
    <mergeCell ref="D5:E5"/>
    <mergeCell ref="C5:C6"/>
    <mergeCell ref="B5:B6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39"/>
  <sheetViews>
    <sheetView view="pageBreakPreview" topLeftCell="G1" zoomScaleNormal="80" zoomScaleSheetLayoutView="100" workbookViewId="0">
      <selection activeCell="P1" sqref="P1:Q3"/>
    </sheetView>
  </sheetViews>
  <sheetFormatPr defaultRowHeight="15" x14ac:dyDescent="0.25"/>
  <cols>
    <col min="1" max="1" width="14.42578125" customWidth="1"/>
    <col min="2" max="2" width="7.42578125" style="263" customWidth="1"/>
    <col min="3" max="3" width="14.42578125" style="263" customWidth="1"/>
    <col min="4" max="4" width="9.7109375" style="263" customWidth="1"/>
    <col min="5" max="5" width="11.85546875" style="263" customWidth="1"/>
    <col min="6" max="6" width="14.42578125" style="263" customWidth="1"/>
    <col min="7" max="7" width="12.28515625" style="263" customWidth="1"/>
    <col min="8" max="8" width="11.5703125" style="263" customWidth="1"/>
    <col min="9" max="10" width="14.42578125" style="263" customWidth="1"/>
    <col min="11" max="12" width="13.42578125" style="263" customWidth="1"/>
    <col min="13" max="13" width="14.42578125" style="263" customWidth="1"/>
    <col min="14" max="14" width="11.85546875" style="263" customWidth="1"/>
    <col min="15" max="15" width="14.42578125" style="263" customWidth="1"/>
    <col min="16" max="16" width="12.85546875" style="263" customWidth="1"/>
    <col min="17" max="18" width="14.42578125" style="263" customWidth="1"/>
  </cols>
  <sheetData>
    <row r="1" spans="1:19" ht="22.5" customHeight="1" x14ac:dyDescent="0.25">
      <c r="P1" s="390" t="s">
        <v>544</v>
      </c>
      <c r="Q1" s="390"/>
      <c r="R1" s="310"/>
    </row>
    <row r="2" spans="1:19" ht="33.75" customHeight="1" x14ac:dyDescent="0.25">
      <c r="P2" s="390" t="s">
        <v>540</v>
      </c>
      <c r="Q2" s="390"/>
      <c r="R2" s="310"/>
    </row>
    <row r="3" spans="1:19" ht="26.25" customHeight="1" x14ac:dyDescent="0.25">
      <c r="P3" s="390" t="s">
        <v>542</v>
      </c>
      <c r="Q3" s="390"/>
      <c r="R3" s="310"/>
    </row>
    <row r="4" spans="1:19" ht="30" customHeight="1" x14ac:dyDescent="0.3">
      <c r="B4" s="407" t="s">
        <v>104</v>
      </c>
      <c r="C4" s="407"/>
      <c r="D4" s="407"/>
      <c r="E4" s="407"/>
      <c r="F4" s="407"/>
      <c r="G4" s="407"/>
      <c r="H4" s="407"/>
      <c r="I4" s="407"/>
      <c r="J4" s="407"/>
      <c r="K4" s="407"/>
      <c r="L4" s="407"/>
      <c r="M4" s="407"/>
      <c r="N4" s="407"/>
      <c r="O4" s="407"/>
      <c r="P4" s="407"/>
      <c r="Q4" s="407"/>
      <c r="R4" s="288"/>
    </row>
    <row r="5" spans="1:19" ht="16.5" thickBot="1" x14ac:dyDescent="0.3">
      <c r="R5" s="288"/>
    </row>
    <row r="6" spans="1:19" x14ac:dyDescent="0.25">
      <c r="A6" s="307"/>
      <c r="B6" s="410" t="s">
        <v>88</v>
      </c>
      <c r="C6" s="412" t="s">
        <v>105</v>
      </c>
      <c r="D6" s="414" t="s">
        <v>106</v>
      </c>
      <c r="E6" s="416" t="s">
        <v>107</v>
      </c>
      <c r="F6" s="408" t="s">
        <v>108</v>
      </c>
      <c r="G6" s="408"/>
      <c r="H6" s="408"/>
      <c r="I6" s="408"/>
      <c r="J6" s="408"/>
      <c r="K6" s="408"/>
      <c r="L6" s="408"/>
      <c r="M6" s="408"/>
      <c r="N6" s="408"/>
      <c r="O6" s="408"/>
      <c r="P6" s="408"/>
      <c r="Q6" s="409"/>
      <c r="R6" s="131"/>
      <c r="S6" s="131"/>
    </row>
    <row r="7" spans="1:19" ht="83.25" customHeight="1" thickBot="1" x14ac:dyDescent="0.3">
      <c r="A7" s="307"/>
      <c r="B7" s="411"/>
      <c r="C7" s="413"/>
      <c r="D7" s="415"/>
      <c r="E7" s="417"/>
      <c r="F7" s="308" t="s">
        <v>109</v>
      </c>
      <c r="G7" s="308" t="s">
        <v>271</v>
      </c>
      <c r="H7" s="308" t="s">
        <v>110</v>
      </c>
      <c r="I7" s="308" t="s">
        <v>111</v>
      </c>
      <c r="J7" s="308" t="s">
        <v>235</v>
      </c>
      <c r="K7" s="308" t="s">
        <v>112</v>
      </c>
      <c r="L7" s="308" t="s">
        <v>113</v>
      </c>
      <c r="M7" s="308" t="s">
        <v>114</v>
      </c>
      <c r="N7" s="308" t="s">
        <v>115</v>
      </c>
      <c r="O7" s="308" t="s">
        <v>116</v>
      </c>
      <c r="P7" s="308" t="s">
        <v>27</v>
      </c>
      <c r="Q7" s="309" t="s">
        <v>117</v>
      </c>
      <c r="R7" s="308" t="s">
        <v>538</v>
      </c>
      <c r="S7" s="18"/>
    </row>
    <row r="8" spans="1:19" ht="15.75" thickBot="1" x14ac:dyDescent="0.3">
      <c r="A8" s="252" t="s">
        <v>519</v>
      </c>
      <c r="B8" s="311">
        <v>1</v>
      </c>
      <c r="C8" s="312" t="s">
        <v>139</v>
      </c>
      <c r="D8" s="312" t="s">
        <v>166</v>
      </c>
      <c r="E8" s="313">
        <v>90</v>
      </c>
      <c r="F8" s="314">
        <f>обслуговування!$F$9</f>
        <v>18.35469322222222</v>
      </c>
      <c r="G8" s="314">
        <f>обслуговування!$F$14</f>
        <v>514.75357322849766</v>
      </c>
      <c r="H8" s="314">
        <f>обслуговування!$F$15</f>
        <v>590.82555883754219</v>
      </c>
      <c r="I8" s="314">
        <f>обслуговування!$F$20</f>
        <v>1.8354693222222223</v>
      </c>
      <c r="J8" s="314">
        <f>обслуговування!$F$21</f>
        <v>168.86539419157262</v>
      </c>
      <c r="K8" s="315">
        <f>F8+G8+H8+I8+J8</f>
        <v>1294.6346888020571</v>
      </c>
      <c r="L8" s="315">
        <f>K8*3/100</f>
        <v>38.839040664061713</v>
      </c>
      <c r="M8" s="315">
        <f>K8+L8</f>
        <v>1333.4737294661188</v>
      </c>
      <c r="N8" s="315">
        <f>M8*0.2</f>
        <v>266.6947458932238</v>
      </c>
      <c r="O8" s="315">
        <f>M8+N8</f>
        <v>1600.1684753593427</v>
      </c>
      <c r="P8" s="315">
        <f>E8</f>
        <v>90</v>
      </c>
      <c r="Q8" s="316">
        <f>O8/P8/4</f>
        <v>4.4449124315537301</v>
      </c>
      <c r="R8" s="282">
        <v>1</v>
      </c>
      <c r="S8" s="18"/>
    </row>
    <row r="9" spans="1:19" ht="15.75" thickBot="1" x14ac:dyDescent="0.3">
      <c r="A9" s="253" t="s">
        <v>520</v>
      </c>
      <c r="B9" s="311">
        <f>B8+1</f>
        <v>2</v>
      </c>
      <c r="C9" s="312" t="s">
        <v>138</v>
      </c>
      <c r="D9" s="312" t="s">
        <v>167</v>
      </c>
      <c r="E9" s="313">
        <v>109</v>
      </c>
      <c r="F9" s="314">
        <f>обслуговування!$F$9</f>
        <v>18.35469322222222</v>
      </c>
      <c r="G9" s="314">
        <f>обслуговування!$F$14</f>
        <v>514.75357322849766</v>
      </c>
      <c r="H9" s="314">
        <f>обслуговування!$F$15</f>
        <v>590.82555883754219</v>
      </c>
      <c r="I9" s="314">
        <f>обслуговування!$F$20</f>
        <v>1.8354693222222223</v>
      </c>
      <c r="J9" s="314">
        <f>обслуговування!$F$21</f>
        <v>168.86539419157262</v>
      </c>
      <c r="K9" s="315">
        <f t="shared" ref="K9:K71" si="0">F9+G9+H9+I9+J9</f>
        <v>1294.6346888020571</v>
      </c>
      <c r="L9" s="315">
        <f t="shared" ref="L9:L71" si="1">K9*3/100</f>
        <v>38.839040664061713</v>
      </c>
      <c r="M9" s="315">
        <f t="shared" ref="M9:M71" si="2">K9+L9</f>
        <v>1333.4737294661188</v>
      </c>
      <c r="N9" s="315">
        <f t="shared" ref="N9:N71" si="3">M9*0.2</f>
        <v>266.6947458932238</v>
      </c>
      <c r="O9" s="315">
        <f t="shared" ref="O9:O71" si="4">M9+N9</f>
        <v>1600.1684753593427</v>
      </c>
      <c r="P9" s="315">
        <f t="shared" ref="P9:P71" si="5">E9</f>
        <v>109</v>
      </c>
      <c r="Q9" s="316">
        <f t="shared" ref="Q9:Q71" si="6">O9/P9/4</f>
        <v>3.6701111820168411</v>
      </c>
      <c r="R9" s="282"/>
      <c r="S9" s="18"/>
    </row>
    <row r="10" spans="1:19" ht="15.75" thickBot="1" x14ac:dyDescent="0.3">
      <c r="A10" s="254" t="s">
        <v>519</v>
      </c>
      <c r="B10" s="311">
        <f t="shared" ref="B10:B73" si="7">B9+1</f>
        <v>3</v>
      </c>
      <c r="C10" s="312" t="s">
        <v>139</v>
      </c>
      <c r="D10" s="312" t="s">
        <v>168</v>
      </c>
      <c r="E10" s="313">
        <v>91</v>
      </c>
      <c r="F10" s="314">
        <f>обслуговування!$F$9</f>
        <v>18.35469322222222</v>
      </c>
      <c r="G10" s="314">
        <f>обслуговування!$F$14</f>
        <v>514.75357322849766</v>
      </c>
      <c r="H10" s="314">
        <f>обслуговування!$F$15</f>
        <v>590.82555883754219</v>
      </c>
      <c r="I10" s="314">
        <f>обслуговування!$F$20</f>
        <v>1.8354693222222223</v>
      </c>
      <c r="J10" s="314">
        <f>обслуговування!$F$21</f>
        <v>168.86539419157262</v>
      </c>
      <c r="K10" s="315">
        <f t="shared" si="0"/>
        <v>1294.6346888020571</v>
      </c>
      <c r="L10" s="315">
        <f t="shared" si="1"/>
        <v>38.839040664061713</v>
      </c>
      <c r="M10" s="315">
        <f t="shared" si="2"/>
        <v>1333.4737294661188</v>
      </c>
      <c r="N10" s="315">
        <f t="shared" si="3"/>
        <v>266.6947458932238</v>
      </c>
      <c r="O10" s="315">
        <f t="shared" si="4"/>
        <v>1600.1684753593427</v>
      </c>
      <c r="P10" s="315">
        <f t="shared" si="5"/>
        <v>91</v>
      </c>
      <c r="Q10" s="316">
        <f t="shared" si="6"/>
        <v>4.3960672399981942</v>
      </c>
      <c r="R10" s="282"/>
      <c r="S10" s="18"/>
    </row>
    <row r="11" spans="1:19" ht="15.75" thickBot="1" x14ac:dyDescent="0.3">
      <c r="A11" s="253" t="s">
        <v>520</v>
      </c>
      <c r="B11" s="311">
        <f t="shared" si="7"/>
        <v>4</v>
      </c>
      <c r="C11" s="312" t="s">
        <v>138</v>
      </c>
      <c r="D11" s="312" t="s">
        <v>169</v>
      </c>
      <c r="E11" s="313">
        <v>71</v>
      </c>
      <c r="F11" s="314">
        <f>обслуговування!$F$9</f>
        <v>18.35469322222222</v>
      </c>
      <c r="G11" s="314">
        <f>обслуговування!$F$14</f>
        <v>514.75357322849766</v>
      </c>
      <c r="H11" s="314">
        <f>обслуговування!$F$15</f>
        <v>590.82555883754219</v>
      </c>
      <c r="I11" s="314">
        <f>обслуговування!$F$20</f>
        <v>1.8354693222222223</v>
      </c>
      <c r="J11" s="314">
        <f>обслуговування!$F$21</f>
        <v>168.86539419157262</v>
      </c>
      <c r="K11" s="315">
        <f t="shared" si="0"/>
        <v>1294.6346888020571</v>
      </c>
      <c r="L11" s="315">
        <f t="shared" si="1"/>
        <v>38.839040664061713</v>
      </c>
      <c r="M11" s="315">
        <f t="shared" si="2"/>
        <v>1333.4737294661188</v>
      </c>
      <c r="N11" s="315">
        <f t="shared" si="3"/>
        <v>266.6947458932238</v>
      </c>
      <c r="O11" s="315">
        <f t="shared" si="4"/>
        <v>1600.1684753593427</v>
      </c>
      <c r="P11" s="315">
        <f t="shared" si="5"/>
        <v>71</v>
      </c>
      <c r="Q11" s="316">
        <f t="shared" si="6"/>
        <v>5.6343960399976858</v>
      </c>
      <c r="R11" s="282"/>
      <c r="S11" s="18"/>
    </row>
    <row r="12" spans="1:19" ht="15.75" thickBot="1" x14ac:dyDescent="0.3">
      <c r="A12" s="254" t="s">
        <v>519</v>
      </c>
      <c r="B12" s="311">
        <f t="shared" si="7"/>
        <v>5</v>
      </c>
      <c r="C12" s="312" t="s">
        <v>139</v>
      </c>
      <c r="D12" s="312" t="s">
        <v>170</v>
      </c>
      <c r="E12" s="313">
        <v>60</v>
      </c>
      <c r="F12" s="314">
        <f>обслуговування!$F$9</f>
        <v>18.35469322222222</v>
      </c>
      <c r="G12" s="314">
        <f>обслуговування!$F$14</f>
        <v>514.75357322849766</v>
      </c>
      <c r="H12" s="314">
        <f>обслуговування!$F$15</f>
        <v>590.82555883754219</v>
      </c>
      <c r="I12" s="314">
        <f>обслуговування!$F$20</f>
        <v>1.8354693222222223</v>
      </c>
      <c r="J12" s="314">
        <f>обслуговування!$F$21</f>
        <v>168.86539419157262</v>
      </c>
      <c r="K12" s="315">
        <f t="shared" si="0"/>
        <v>1294.6346888020571</v>
      </c>
      <c r="L12" s="315">
        <f t="shared" si="1"/>
        <v>38.839040664061713</v>
      </c>
      <c r="M12" s="315">
        <f t="shared" si="2"/>
        <v>1333.4737294661188</v>
      </c>
      <c r="N12" s="315">
        <f t="shared" si="3"/>
        <v>266.6947458932238</v>
      </c>
      <c r="O12" s="315">
        <f t="shared" si="4"/>
        <v>1600.1684753593427</v>
      </c>
      <c r="P12" s="315">
        <f t="shared" si="5"/>
        <v>60</v>
      </c>
      <c r="Q12" s="316">
        <f t="shared" si="6"/>
        <v>6.6673686473305942</v>
      </c>
      <c r="R12" s="282"/>
      <c r="S12" s="18"/>
    </row>
    <row r="13" spans="1:19" ht="15.75" thickBot="1" x14ac:dyDescent="0.3">
      <c r="A13" s="253" t="s">
        <v>520</v>
      </c>
      <c r="B13" s="311">
        <f t="shared" si="7"/>
        <v>6</v>
      </c>
      <c r="C13" s="312" t="s">
        <v>140</v>
      </c>
      <c r="D13" s="312" t="s">
        <v>171</v>
      </c>
      <c r="E13" s="313">
        <v>130</v>
      </c>
      <c r="F13" s="314">
        <f>обслуговування!$F$9</f>
        <v>18.35469322222222</v>
      </c>
      <c r="G13" s="314">
        <f>обслуговування!$F$14</f>
        <v>514.75357322849766</v>
      </c>
      <c r="H13" s="314">
        <f>обслуговування!$F$15</f>
        <v>590.82555883754219</v>
      </c>
      <c r="I13" s="314">
        <f>обслуговування!$F$20</f>
        <v>1.8354693222222223</v>
      </c>
      <c r="J13" s="314">
        <f>обслуговування!$F$21</f>
        <v>168.86539419157262</v>
      </c>
      <c r="K13" s="315">
        <f t="shared" si="0"/>
        <v>1294.6346888020571</v>
      </c>
      <c r="L13" s="315">
        <f t="shared" si="1"/>
        <v>38.839040664061713</v>
      </c>
      <c r="M13" s="315">
        <f t="shared" si="2"/>
        <v>1333.4737294661188</v>
      </c>
      <c r="N13" s="315">
        <f t="shared" si="3"/>
        <v>266.6947458932238</v>
      </c>
      <c r="O13" s="315">
        <f t="shared" si="4"/>
        <v>1600.1684753593427</v>
      </c>
      <c r="P13" s="315">
        <f t="shared" si="5"/>
        <v>130</v>
      </c>
      <c r="Q13" s="316">
        <f t="shared" si="6"/>
        <v>3.0772470679987358</v>
      </c>
      <c r="R13" s="282"/>
      <c r="S13" s="18"/>
    </row>
    <row r="14" spans="1:19" ht="15.75" thickBot="1" x14ac:dyDescent="0.3">
      <c r="A14" s="254" t="s">
        <v>519</v>
      </c>
      <c r="B14" s="311">
        <f t="shared" si="7"/>
        <v>7</v>
      </c>
      <c r="C14" s="312" t="s">
        <v>139</v>
      </c>
      <c r="D14" s="312" t="s">
        <v>172</v>
      </c>
      <c r="E14" s="313">
        <v>101</v>
      </c>
      <c r="F14" s="314">
        <f>обслуговування!$F$9</f>
        <v>18.35469322222222</v>
      </c>
      <c r="G14" s="314">
        <f>обслуговування!$F$14</f>
        <v>514.75357322849766</v>
      </c>
      <c r="H14" s="314">
        <f>обслуговування!$F$15</f>
        <v>590.82555883754219</v>
      </c>
      <c r="I14" s="314">
        <f>обслуговування!$F$20</f>
        <v>1.8354693222222223</v>
      </c>
      <c r="J14" s="314">
        <f>обслуговування!$F$21</f>
        <v>168.86539419157262</v>
      </c>
      <c r="K14" s="315">
        <f t="shared" si="0"/>
        <v>1294.6346888020571</v>
      </c>
      <c r="L14" s="315">
        <f t="shared" si="1"/>
        <v>38.839040664061713</v>
      </c>
      <c r="M14" s="315">
        <f t="shared" si="2"/>
        <v>1333.4737294661188</v>
      </c>
      <c r="N14" s="315">
        <f t="shared" si="3"/>
        <v>266.6947458932238</v>
      </c>
      <c r="O14" s="315">
        <f t="shared" si="4"/>
        <v>1600.1684753593427</v>
      </c>
      <c r="P14" s="315">
        <f t="shared" si="5"/>
        <v>101</v>
      </c>
      <c r="Q14" s="316">
        <f t="shared" si="6"/>
        <v>3.9608130578201552</v>
      </c>
      <c r="R14" s="282"/>
      <c r="S14" s="18"/>
    </row>
    <row r="15" spans="1:19" ht="15.75" thickBot="1" x14ac:dyDescent="0.3">
      <c r="A15" s="253" t="s">
        <v>520</v>
      </c>
      <c r="B15" s="311">
        <f t="shared" si="7"/>
        <v>8</v>
      </c>
      <c r="C15" s="312" t="s">
        <v>140</v>
      </c>
      <c r="D15" s="312" t="s">
        <v>173</v>
      </c>
      <c r="E15" s="313">
        <v>100</v>
      </c>
      <c r="F15" s="314">
        <f>обслуговування!$F$9</f>
        <v>18.35469322222222</v>
      </c>
      <c r="G15" s="314">
        <f>обслуговування!$F$14</f>
        <v>514.75357322849766</v>
      </c>
      <c r="H15" s="314">
        <f>обслуговування!$F$15</f>
        <v>590.82555883754219</v>
      </c>
      <c r="I15" s="314">
        <f>обслуговування!$F$20</f>
        <v>1.8354693222222223</v>
      </c>
      <c r="J15" s="314">
        <f>обслуговування!$F$21</f>
        <v>168.86539419157262</v>
      </c>
      <c r="K15" s="315">
        <f t="shared" si="0"/>
        <v>1294.6346888020571</v>
      </c>
      <c r="L15" s="315">
        <f t="shared" si="1"/>
        <v>38.839040664061713</v>
      </c>
      <c r="M15" s="315">
        <f t="shared" si="2"/>
        <v>1333.4737294661188</v>
      </c>
      <c r="N15" s="315">
        <f t="shared" si="3"/>
        <v>266.6947458932238</v>
      </c>
      <c r="O15" s="315">
        <f t="shared" si="4"/>
        <v>1600.1684753593427</v>
      </c>
      <c r="P15" s="315">
        <f t="shared" si="5"/>
        <v>100</v>
      </c>
      <c r="Q15" s="316">
        <f t="shared" si="6"/>
        <v>4.0004211883983567</v>
      </c>
      <c r="R15" s="282"/>
      <c r="S15" s="18"/>
    </row>
    <row r="16" spans="1:19" ht="15.75" thickBot="1" x14ac:dyDescent="0.3">
      <c r="A16" s="254" t="s">
        <v>519</v>
      </c>
      <c r="B16" s="311">
        <f t="shared" si="7"/>
        <v>9</v>
      </c>
      <c r="C16" s="312" t="s">
        <v>139</v>
      </c>
      <c r="D16" s="312" t="s">
        <v>174</v>
      </c>
      <c r="E16" s="313">
        <v>91</v>
      </c>
      <c r="F16" s="314">
        <f>обслуговування!$F$9</f>
        <v>18.35469322222222</v>
      </c>
      <c r="G16" s="314">
        <f>обслуговування!$F$14</f>
        <v>514.75357322849766</v>
      </c>
      <c r="H16" s="314">
        <f>обслуговування!$F$15</f>
        <v>590.82555883754219</v>
      </c>
      <c r="I16" s="314">
        <f>обслуговування!$F$20</f>
        <v>1.8354693222222223</v>
      </c>
      <c r="J16" s="314">
        <f>обслуговування!$F$21</f>
        <v>168.86539419157262</v>
      </c>
      <c r="K16" s="315">
        <f t="shared" si="0"/>
        <v>1294.6346888020571</v>
      </c>
      <c r="L16" s="315">
        <f t="shared" si="1"/>
        <v>38.839040664061713</v>
      </c>
      <c r="M16" s="315">
        <f t="shared" si="2"/>
        <v>1333.4737294661188</v>
      </c>
      <c r="N16" s="315">
        <f t="shared" si="3"/>
        <v>266.6947458932238</v>
      </c>
      <c r="O16" s="315">
        <f t="shared" si="4"/>
        <v>1600.1684753593427</v>
      </c>
      <c r="P16" s="315">
        <f t="shared" si="5"/>
        <v>91</v>
      </c>
      <c r="Q16" s="316">
        <f t="shared" si="6"/>
        <v>4.3960672399981942</v>
      </c>
      <c r="R16" s="282">
        <v>1</v>
      </c>
      <c r="S16" s="18"/>
    </row>
    <row r="17" spans="1:19" ht="15.75" thickBot="1" x14ac:dyDescent="0.3">
      <c r="A17" s="253" t="s">
        <v>520</v>
      </c>
      <c r="B17" s="311">
        <f t="shared" si="7"/>
        <v>10</v>
      </c>
      <c r="C17" s="312" t="s">
        <v>140</v>
      </c>
      <c r="D17" s="312" t="s">
        <v>175</v>
      </c>
      <c r="E17" s="313">
        <v>60</v>
      </c>
      <c r="F17" s="314">
        <f>обслуговування!$F$9</f>
        <v>18.35469322222222</v>
      </c>
      <c r="G17" s="314">
        <f>обслуговування!$F$14</f>
        <v>514.75357322849766</v>
      </c>
      <c r="H17" s="314">
        <f>обслуговування!$F$15</f>
        <v>590.82555883754219</v>
      </c>
      <c r="I17" s="314">
        <f>обслуговування!$F$20</f>
        <v>1.8354693222222223</v>
      </c>
      <c r="J17" s="314">
        <f>обслуговування!$F$21</f>
        <v>168.86539419157262</v>
      </c>
      <c r="K17" s="315">
        <f t="shared" si="0"/>
        <v>1294.6346888020571</v>
      </c>
      <c r="L17" s="315">
        <f t="shared" si="1"/>
        <v>38.839040664061713</v>
      </c>
      <c r="M17" s="315">
        <f t="shared" si="2"/>
        <v>1333.4737294661188</v>
      </c>
      <c r="N17" s="315">
        <f t="shared" si="3"/>
        <v>266.6947458932238</v>
      </c>
      <c r="O17" s="315">
        <f t="shared" si="4"/>
        <v>1600.1684753593427</v>
      </c>
      <c r="P17" s="315">
        <f t="shared" si="5"/>
        <v>60</v>
      </c>
      <c r="Q17" s="316">
        <f t="shared" si="6"/>
        <v>6.6673686473305942</v>
      </c>
      <c r="R17" s="282"/>
      <c r="S17" s="18"/>
    </row>
    <row r="18" spans="1:19" ht="15.75" thickBot="1" x14ac:dyDescent="0.3">
      <c r="A18" s="254" t="s">
        <v>519</v>
      </c>
      <c r="B18" s="311">
        <f t="shared" si="7"/>
        <v>11</v>
      </c>
      <c r="C18" s="312" t="s">
        <v>142</v>
      </c>
      <c r="D18" s="312" t="s">
        <v>176</v>
      </c>
      <c r="E18" s="313">
        <v>40</v>
      </c>
      <c r="F18" s="314">
        <f>обслуговування!$F$9</f>
        <v>18.35469322222222</v>
      </c>
      <c r="G18" s="314">
        <f>обслуговування!$F$14</f>
        <v>514.75357322849766</v>
      </c>
      <c r="H18" s="314">
        <f>обслуговування!$F$15</f>
        <v>590.82555883754219</v>
      </c>
      <c r="I18" s="314">
        <f>обслуговування!$F$20</f>
        <v>1.8354693222222223</v>
      </c>
      <c r="J18" s="314">
        <f>обслуговування!$F$21</f>
        <v>168.86539419157262</v>
      </c>
      <c r="K18" s="315">
        <f t="shared" si="0"/>
        <v>1294.6346888020571</v>
      </c>
      <c r="L18" s="315">
        <f t="shared" si="1"/>
        <v>38.839040664061713</v>
      </c>
      <c r="M18" s="315">
        <f t="shared" si="2"/>
        <v>1333.4737294661188</v>
      </c>
      <c r="N18" s="315">
        <f t="shared" si="3"/>
        <v>266.6947458932238</v>
      </c>
      <c r="O18" s="315">
        <f t="shared" si="4"/>
        <v>1600.1684753593427</v>
      </c>
      <c r="P18" s="315">
        <f t="shared" si="5"/>
        <v>40</v>
      </c>
      <c r="Q18" s="316">
        <f t="shared" si="6"/>
        <v>10.001052970995891</v>
      </c>
      <c r="R18" s="282">
        <v>2</v>
      </c>
      <c r="S18" s="18"/>
    </row>
    <row r="19" spans="1:19" ht="15.75" thickBot="1" x14ac:dyDescent="0.3">
      <c r="A19" s="253" t="s">
        <v>520</v>
      </c>
      <c r="B19" s="311">
        <f t="shared" si="7"/>
        <v>12</v>
      </c>
      <c r="C19" s="312" t="s">
        <v>140</v>
      </c>
      <c r="D19" s="312" t="s">
        <v>177</v>
      </c>
      <c r="E19" s="313">
        <v>60</v>
      </c>
      <c r="F19" s="314">
        <f>обслуговування!$F$9</f>
        <v>18.35469322222222</v>
      </c>
      <c r="G19" s="314">
        <f>обслуговування!$F$14</f>
        <v>514.75357322849766</v>
      </c>
      <c r="H19" s="314">
        <f>обслуговування!$F$15</f>
        <v>590.82555883754219</v>
      </c>
      <c r="I19" s="314">
        <f>обслуговування!$F$20</f>
        <v>1.8354693222222223</v>
      </c>
      <c r="J19" s="314">
        <f>обслуговування!$F$21</f>
        <v>168.86539419157262</v>
      </c>
      <c r="K19" s="315">
        <f t="shared" si="0"/>
        <v>1294.6346888020571</v>
      </c>
      <c r="L19" s="315">
        <f t="shared" si="1"/>
        <v>38.839040664061713</v>
      </c>
      <c r="M19" s="315">
        <f t="shared" si="2"/>
        <v>1333.4737294661188</v>
      </c>
      <c r="N19" s="315">
        <f t="shared" si="3"/>
        <v>266.6947458932238</v>
      </c>
      <c r="O19" s="315">
        <f t="shared" si="4"/>
        <v>1600.1684753593427</v>
      </c>
      <c r="P19" s="315">
        <f t="shared" si="5"/>
        <v>60</v>
      </c>
      <c r="Q19" s="316">
        <f t="shared" si="6"/>
        <v>6.6673686473305942</v>
      </c>
      <c r="R19" s="282"/>
      <c r="S19" s="18"/>
    </row>
    <row r="20" spans="1:19" ht="15.75" thickBot="1" x14ac:dyDescent="0.3">
      <c r="A20" s="254" t="s">
        <v>519</v>
      </c>
      <c r="B20" s="311">
        <f t="shared" si="7"/>
        <v>13</v>
      </c>
      <c r="C20" s="312" t="s">
        <v>143</v>
      </c>
      <c r="D20" s="312" t="s">
        <v>178</v>
      </c>
      <c r="E20" s="313">
        <v>96</v>
      </c>
      <c r="F20" s="314">
        <f>обслуговування!$F$9</f>
        <v>18.35469322222222</v>
      </c>
      <c r="G20" s="314">
        <f>обслуговування!$F$14</f>
        <v>514.75357322849766</v>
      </c>
      <c r="H20" s="314">
        <f>обслуговування!$F$15</f>
        <v>590.82555883754219</v>
      </c>
      <c r="I20" s="314">
        <f>обслуговування!$F$20</f>
        <v>1.8354693222222223</v>
      </c>
      <c r="J20" s="314">
        <f>обслуговування!$F$21</f>
        <v>168.86539419157262</v>
      </c>
      <c r="K20" s="315">
        <f t="shared" si="0"/>
        <v>1294.6346888020571</v>
      </c>
      <c r="L20" s="315">
        <f t="shared" si="1"/>
        <v>38.839040664061713</v>
      </c>
      <c r="M20" s="315">
        <f t="shared" si="2"/>
        <v>1333.4737294661188</v>
      </c>
      <c r="N20" s="315">
        <f t="shared" si="3"/>
        <v>266.6947458932238</v>
      </c>
      <c r="O20" s="315">
        <f t="shared" si="4"/>
        <v>1600.1684753593427</v>
      </c>
      <c r="P20" s="315">
        <f t="shared" si="5"/>
        <v>96</v>
      </c>
      <c r="Q20" s="316">
        <f t="shared" si="6"/>
        <v>4.1671054045816218</v>
      </c>
      <c r="R20" s="282"/>
      <c r="S20" s="18"/>
    </row>
    <row r="21" spans="1:19" ht="15.75" thickBot="1" x14ac:dyDescent="0.3">
      <c r="A21" s="254" t="s">
        <v>519</v>
      </c>
      <c r="B21" s="311">
        <f t="shared" si="7"/>
        <v>14</v>
      </c>
      <c r="C21" s="312" t="s">
        <v>142</v>
      </c>
      <c r="D21" s="312" t="s">
        <v>179</v>
      </c>
      <c r="E21" s="313">
        <v>72</v>
      </c>
      <c r="F21" s="314">
        <f>обслуговування!$F$9</f>
        <v>18.35469322222222</v>
      </c>
      <c r="G21" s="314">
        <f>обслуговування!$F$14</f>
        <v>514.75357322849766</v>
      </c>
      <c r="H21" s="314">
        <f>обслуговування!$F$15</f>
        <v>590.82555883754219</v>
      </c>
      <c r="I21" s="314">
        <f>обслуговування!$F$20</f>
        <v>1.8354693222222223</v>
      </c>
      <c r="J21" s="314">
        <f>обслуговування!$F$21</f>
        <v>168.86539419157262</v>
      </c>
      <c r="K21" s="315">
        <f t="shared" si="0"/>
        <v>1294.6346888020571</v>
      </c>
      <c r="L21" s="315">
        <f t="shared" si="1"/>
        <v>38.839040664061713</v>
      </c>
      <c r="M21" s="315">
        <f t="shared" si="2"/>
        <v>1333.4737294661188</v>
      </c>
      <c r="N21" s="315">
        <f t="shared" si="3"/>
        <v>266.6947458932238</v>
      </c>
      <c r="O21" s="315">
        <f t="shared" si="4"/>
        <v>1600.1684753593427</v>
      </c>
      <c r="P21" s="315">
        <f t="shared" si="5"/>
        <v>72</v>
      </c>
      <c r="Q21" s="316">
        <f t="shared" si="6"/>
        <v>5.5561405394421621</v>
      </c>
      <c r="R21" s="282"/>
      <c r="S21" s="18"/>
    </row>
    <row r="22" spans="1:19" ht="15.75" thickBot="1" x14ac:dyDescent="0.3">
      <c r="A22" s="253" t="s">
        <v>520</v>
      </c>
      <c r="B22" s="311">
        <f t="shared" si="7"/>
        <v>15</v>
      </c>
      <c r="C22" s="312" t="s">
        <v>144</v>
      </c>
      <c r="D22" s="312" t="s">
        <v>180</v>
      </c>
      <c r="E22" s="313">
        <v>60</v>
      </c>
      <c r="F22" s="314">
        <f>обслуговування!$F$9</f>
        <v>18.35469322222222</v>
      </c>
      <c r="G22" s="314">
        <f>обслуговування!$F$14</f>
        <v>514.75357322849766</v>
      </c>
      <c r="H22" s="314">
        <f>обслуговування!$F$15</f>
        <v>590.82555883754219</v>
      </c>
      <c r="I22" s="314">
        <f>обслуговування!$F$20</f>
        <v>1.8354693222222223</v>
      </c>
      <c r="J22" s="314">
        <f>обслуговування!$F$21</f>
        <v>168.86539419157262</v>
      </c>
      <c r="K22" s="315">
        <f t="shared" si="0"/>
        <v>1294.6346888020571</v>
      </c>
      <c r="L22" s="315">
        <f t="shared" si="1"/>
        <v>38.839040664061713</v>
      </c>
      <c r="M22" s="315">
        <f t="shared" si="2"/>
        <v>1333.4737294661188</v>
      </c>
      <c r="N22" s="315">
        <f t="shared" si="3"/>
        <v>266.6947458932238</v>
      </c>
      <c r="O22" s="315">
        <f t="shared" si="4"/>
        <v>1600.1684753593427</v>
      </c>
      <c r="P22" s="315">
        <f t="shared" si="5"/>
        <v>60</v>
      </c>
      <c r="Q22" s="316">
        <f t="shared" si="6"/>
        <v>6.6673686473305942</v>
      </c>
      <c r="R22" s="282"/>
      <c r="S22" s="18"/>
    </row>
    <row r="23" spans="1:19" ht="15.75" thickBot="1" x14ac:dyDescent="0.3">
      <c r="A23" s="254" t="s">
        <v>519</v>
      </c>
      <c r="B23" s="311">
        <f t="shared" si="7"/>
        <v>16</v>
      </c>
      <c r="C23" s="312" t="s">
        <v>142</v>
      </c>
      <c r="D23" s="312" t="s">
        <v>181</v>
      </c>
      <c r="E23" s="313">
        <v>144</v>
      </c>
      <c r="F23" s="314">
        <f>обслуговування!$F$9</f>
        <v>18.35469322222222</v>
      </c>
      <c r="G23" s="314">
        <f>обслуговування!$F$14</f>
        <v>514.75357322849766</v>
      </c>
      <c r="H23" s="314">
        <f>обслуговування!$F$15</f>
        <v>590.82555883754219</v>
      </c>
      <c r="I23" s="314">
        <f>обслуговування!$F$20</f>
        <v>1.8354693222222223</v>
      </c>
      <c r="J23" s="314">
        <f>обслуговування!$F$21</f>
        <v>168.86539419157262</v>
      </c>
      <c r="K23" s="315">
        <f t="shared" si="0"/>
        <v>1294.6346888020571</v>
      </c>
      <c r="L23" s="315">
        <f t="shared" si="1"/>
        <v>38.839040664061713</v>
      </c>
      <c r="M23" s="315">
        <f t="shared" si="2"/>
        <v>1333.4737294661188</v>
      </c>
      <c r="N23" s="315">
        <f t="shared" si="3"/>
        <v>266.6947458932238</v>
      </c>
      <c r="O23" s="315">
        <f t="shared" si="4"/>
        <v>1600.1684753593427</v>
      </c>
      <c r="P23" s="315">
        <f t="shared" si="5"/>
        <v>144</v>
      </c>
      <c r="Q23" s="316">
        <f t="shared" si="6"/>
        <v>2.7780702697210811</v>
      </c>
      <c r="R23" s="282"/>
      <c r="S23" s="18"/>
    </row>
    <row r="24" spans="1:19" ht="15.75" thickBot="1" x14ac:dyDescent="0.3">
      <c r="A24" s="253" t="s">
        <v>520</v>
      </c>
      <c r="B24" s="311">
        <f t="shared" si="7"/>
        <v>17</v>
      </c>
      <c r="C24" s="312" t="s">
        <v>144</v>
      </c>
      <c r="D24" s="312" t="s">
        <v>182</v>
      </c>
      <c r="E24" s="313">
        <v>60</v>
      </c>
      <c r="F24" s="314">
        <f>обслуговування!$F$9</f>
        <v>18.35469322222222</v>
      </c>
      <c r="G24" s="314">
        <f>обслуговування!$F$14</f>
        <v>514.75357322849766</v>
      </c>
      <c r="H24" s="314">
        <f>обслуговування!$F$15</f>
        <v>590.82555883754219</v>
      </c>
      <c r="I24" s="314">
        <f>обслуговування!$F$20</f>
        <v>1.8354693222222223</v>
      </c>
      <c r="J24" s="314">
        <f>обслуговування!$F$21</f>
        <v>168.86539419157262</v>
      </c>
      <c r="K24" s="315">
        <f t="shared" si="0"/>
        <v>1294.6346888020571</v>
      </c>
      <c r="L24" s="315">
        <f t="shared" si="1"/>
        <v>38.839040664061713</v>
      </c>
      <c r="M24" s="315">
        <f t="shared" si="2"/>
        <v>1333.4737294661188</v>
      </c>
      <c r="N24" s="315">
        <f t="shared" si="3"/>
        <v>266.6947458932238</v>
      </c>
      <c r="O24" s="315">
        <f t="shared" si="4"/>
        <v>1600.1684753593427</v>
      </c>
      <c r="P24" s="315">
        <f t="shared" si="5"/>
        <v>60</v>
      </c>
      <c r="Q24" s="316">
        <f t="shared" si="6"/>
        <v>6.6673686473305942</v>
      </c>
      <c r="R24" s="282"/>
      <c r="S24" s="18"/>
    </row>
    <row r="25" spans="1:19" ht="15.75" thickBot="1" x14ac:dyDescent="0.3">
      <c r="A25" s="254" t="s">
        <v>519</v>
      </c>
      <c r="B25" s="311">
        <f t="shared" si="7"/>
        <v>18</v>
      </c>
      <c r="C25" s="312" t="s">
        <v>142</v>
      </c>
      <c r="D25" s="312" t="s">
        <v>183</v>
      </c>
      <c r="E25" s="313">
        <v>60</v>
      </c>
      <c r="F25" s="314">
        <f>обслуговування!$F$9</f>
        <v>18.35469322222222</v>
      </c>
      <c r="G25" s="314">
        <f>обслуговування!$F$14</f>
        <v>514.75357322849766</v>
      </c>
      <c r="H25" s="314">
        <f>обслуговування!$F$15</f>
        <v>590.82555883754219</v>
      </c>
      <c r="I25" s="314">
        <f>обслуговування!$F$20</f>
        <v>1.8354693222222223</v>
      </c>
      <c r="J25" s="314">
        <f>обслуговування!$F$21</f>
        <v>168.86539419157262</v>
      </c>
      <c r="K25" s="315">
        <f t="shared" si="0"/>
        <v>1294.6346888020571</v>
      </c>
      <c r="L25" s="315">
        <f t="shared" si="1"/>
        <v>38.839040664061713</v>
      </c>
      <c r="M25" s="315">
        <f t="shared" si="2"/>
        <v>1333.4737294661188</v>
      </c>
      <c r="N25" s="315">
        <f t="shared" si="3"/>
        <v>266.6947458932238</v>
      </c>
      <c r="O25" s="315">
        <f t="shared" si="4"/>
        <v>1600.1684753593427</v>
      </c>
      <c r="P25" s="315">
        <f t="shared" si="5"/>
        <v>60</v>
      </c>
      <c r="Q25" s="316">
        <f t="shared" si="6"/>
        <v>6.6673686473305942</v>
      </c>
      <c r="R25" s="282"/>
      <c r="S25" s="18"/>
    </row>
    <row r="26" spans="1:19" ht="15.75" thickBot="1" x14ac:dyDescent="0.3">
      <c r="A26" s="253" t="s">
        <v>520</v>
      </c>
      <c r="B26" s="311">
        <f t="shared" si="7"/>
        <v>19</v>
      </c>
      <c r="C26" s="312" t="s">
        <v>145</v>
      </c>
      <c r="D26" s="312" t="s">
        <v>184</v>
      </c>
      <c r="E26" s="313">
        <v>127</v>
      </c>
      <c r="F26" s="314">
        <f>обслуговування!$F$9</f>
        <v>18.35469322222222</v>
      </c>
      <c r="G26" s="314">
        <f>обслуговування!$F$14</f>
        <v>514.75357322849766</v>
      </c>
      <c r="H26" s="314">
        <f>обслуговування!$F$15</f>
        <v>590.82555883754219</v>
      </c>
      <c r="I26" s="314">
        <f>обслуговування!$F$20</f>
        <v>1.8354693222222223</v>
      </c>
      <c r="J26" s="314">
        <f>обслуговування!$F$21</f>
        <v>168.86539419157262</v>
      </c>
      <c r="K26" s="315">
        <f t="shared" si="0"/>
        <v>1294.6346888020571</v>
      </c>
      <c r="L26" s="315">
        <f t="shared" si="1"/>
        <v>38.839040664061713</v>
      </c>
      <c r="M26" s="315">
        <f t="shared" si="2"/>
        <v>1333.4737294661188</v>
      </c>
      <c r="N26" s="315">
        <f t="shared" si="3"/>
        <v>266.6947458932238</v>
      </c>
      <c r="O26" s="315">
        <f t="shared" si="4"/>
        <v>1600.1684753593427</v>
      </c>
      <c r="P26" s="315">
        <f t="shared" si="5"/>
        <v>127</v>
      </c>
      <c r="Q26" s="316">
        <f t="shared" si="6"/>
        <v>3.1499379436207531</v>
      </c>
      <c r="R26" s="282"/>
      <c r="S26" s="18"/>
    </row>
    <row r="27" spans="1:19" ht="15.75" thickBot="1" x14ac:dyDescent="0.3">
      <c r="A27" s="255" t="s">
        <v>521</v>
      </c>
      <c r="B27" s="311">
        <f t="shared" si="7"/>
        <v>20</v>
      </c>
      <c r="C27" s="312" t="s">
        <v>142</v>
      </c>
      <c r="D27" s="312" t="s">
        <v>185</v>
      </c>
      <c r="E27" s="313">
        <v>144</v>
      </c>
      <c r="F27" s="314">
        <f>обслуговування!$F$9</f>
        <v>18.35469322222222</v>
      </c>
      <c r="G27" s="314">
        <f>обслуговування!$F$14</f>
        <v>514.75357322849766</v>
      </c>
      <c r="H27" s="314">
        <f>обслуговування!$F$15</f>
        <v>590.82555883754219</v>
      </c>
      <c r="I27" s="314">
        <f>обслуговування!$F$20</f>
        <v>1.8354693222222223</v>
      </c>
      <c r="J27" s="314">
        <f>обслуговування!$F$21</f>
        <v>168.86539419157262</v>
      </c>
      <c r="K27" s="315">
        <f t="shared" si="0"/>
        <v>1294.6346888020571</v>
      </c>
      <c r="L27" s="315">
        <f t="shared" si="1"/>
        <v>38.839040664061713</v>
      </c>
      <c r="M27" s="315">
        <f t="shared" si="2"/>
        <v>1333.4737294661188</v>
      </c>
      <c r="N27" s="315">
        <f t="shared" si="3"/>
        <v>266.6947458932238</v>
      </c>
      <c r="O27" s="315">
        <f t="shared" si="4"/>
        <v>1600.1684753593427</v>
      </c>
      <c r="P27" s="315">
        <f t="shared" si="5"/>
        <v>144</v>
      </c>
      <c r="Q27" s="316">
        <f t="shared" si="6"/>
        <v>2.7780702697210811</v>
      </c>
      <c r="R27" s="282">
        <v>0</v>
      </c>
      <c r="S27" s="18"/>
    </row>
    <row r="28" spans="1:19" ht="15.75" thickBot="1" x14ac:dyDescent="0.3">
      <c r="A28" s="253" t="s">
        <v>520</v>
      </c>
      <c r="B28" s="311">
        <f t="shared" si="7"/>
        <v>21</v>
      </c>
      <c r="C28" s="312" t="s">
        <v>145</v>
      </c>
      <c r="D28" s="312" t="s">
        <v>186</v>
      </c>
      <c r="E28" s="313">
        <v>60</v>
      </c>
      <c r="F28" s="314">
        <f>обслуговування!$F$9</f>
        <v>18.35469322222222</v>
      </c>
      <c r="G28" s="314">
        <f>обслуговування!$F$14</f>
        <v>514.75357322849766</v>
      </c>
      <c r="H28" s="314">
        <f>обслуговування!$F$15</f>
        <v>590.82555883754219</v>
      </c>
      <c r="I28" s="314">
        <f>обслуговування!$F$20</f>
        <v>1.8354693222222223</v>
      </c>
      <c r="J28" s="314">
        <f>обслуговування!$F$21</f>
        <v>168.86539419157262</v>
      </c>
      <c r="K28" s="315">
        <f t="shared" si="0"/>
        <v>1294.6346888020571</v>
      </c>
      <c r="L28" s="315">
        <f t="shared" si="1"/>
        <v>38.839040664061713</v>
      </c>
      <c r="M28" s="315">
        <f t="shared" si="2"/>
        <v>1333.4737294661188</v>
      </c>
      <c r="N28" s="315">
        <f t="shared" si="3"/>
        <v>266.6947458932238</v>
      </c>
      <c r="O28" s="315">
        <f t="shared" si="4"/>
        <v>1600.1684753593427</v>
      </c>
      <c r="P28" s="315">
        <f t="shared" si="5"/>
        <v>60</v>
      </c>
      <c r="Q28" s="316">
        <f t="shared" si="6"/>
        <v>6.6673686473305942</v>
      </c>
      <c r="R28" s="282">
        <v>1</v>
      </c>
      <c r="S28" s="18"/>
    </row>
    <row r="29" spans="1:19" ht="15.75" thickBot="1" x14ac:dyDescent="0.3">
      <c r="A29" s="255" t="s">
        <v>521</v>
      </c>
      <c r="B29" s="311">
        <f t="shared" si="7"/>
        <v>22</v>
      </c>
      <c r="C29" s="312" t="s">
        <v>142</v>
      </c>
      <c r="D29" s="312" t="s">
        <v>187</v>
      </c>
      <c r="E29" s="313">
        <v>71</v>
      </c>
      <c r="F29" s="314">
        <f>обслуговування!$F$9</f>
        <v>18.35469322222222</v>
      </c>
      <c r="G29" s="314">
        <f>обслуговування!$F$14</f>
        <v>514.75357322849766</v>
      </c>
      <c r="H29" s="314">
        <f>обслуговування!$F$15</f>
        <v>590.82555883754219</v>
      </c>
      <c r="I29" s="314">
        <f>обслуговування!$F$20</f>
        <v>1.8354693222222223</v>
      </c>
      <c r="J29" s="314">
        <f>обслуговування!$F$21</f>
        <v>168.86539419157262</v>
      </c>
      <c r="K29" s="315">
        <f t="shared" si="0"/>
        <v>1294.6346888020571</v>
      </c>
      <c r="L29" s="315">
        <f t="shared" si="1"/>
        <v>38.839040664061713</v>
      </c>
      <c r="M29" s="315">
        <f t="shared" si="2"/>
        <v>1333.4737294661188</v>
      </c>
      <c r="N29" s="315">
        <f t="shared" si="3"/>
        <v>266.6947458932238</v>
      </c>
      <c r="O29" s="315">
        <f t="shared" si="4"/>
        <v>1600.1684753593427</v>
      </c>
      <c r="P29" s="315">
        <f t="shared" si="5"/>
        <v>71</v>
      </c>
      <c r="Q29" s="316">
        <f t="shared" si="6"/>
        <v>5.6343960399976858</v>
      </c>
      <c r="R29" s="282">
        <v>1</v>
      </c>
      <c r="S29" s="18"/>
    </row>
    <row r="30" spans="1:19" ht="15.75" thickBot="1" x14ac:dyDescent="0.3">
      <c r="A30" s="253" t="s">
        <v>520</v>
      </c>
      <c r="B30" s="311">
        <f t="shared" si="7"/>
        <v>23</v>
      </c>
      <c r="C30" s="312" t="s">
        <v>145</v>
      </c>
      <c r="D30" s="312" t="s">
        <v>188</v>
      </c>
      <c r="E30" s="313">
        <v>59</v>
      </c>
      <c r="F30" s="314">
        <f>обслуговування!$F$9</f>
        <v>18.35469322222222</v>
      </c>
      <c r="G30" s="314">
        <f>обслуговування!$F$14</f>
        <v>514.75357322849766</v>
      </c>
      <c r="H30" s="314">
        <f>обслуговування!$F$15</f>
        <v>590.82555883754219</v>
      </c>
      <c r="I30" s="314">
        <f>обслуговування!$F$20</f>
        <v>1.8354693222222223</v>
      </c>
      <c r="J30" s="314">
        <f>обслуговування!$F$21</f>
        <v>168.86539419157262</v>
      </c>
      <c r="K30" s="315">
        <f t="shared" si="0"/>
        <v>1294.6346888020571</v>
      </c>
      <c r="L30" s="315">
        <f t="shared" si="1"/>
        <v>38.839040664061713</v>
      </c>
      <c r="M30" s="315">
        <f t="shared" si="2"/>
        <v>1333.4737294661188</v>
      </c>
      <c r="N30" s="315">
        <f t="shared" si="3"/>
        <v>266.6947458932238</v>
      </c>
      <c r="O30" s="315">
        <f t="shared" si="4"/>
        <v>1600.1684753593427</v>
      </c>
      <c r="P30" s="315">
        <f t="shared" si="5"/>
        <v>59</v>
      </c>
      <c r="Q30" s="316">
        <f t="shared" si="6"/>
        <v>6.7803748955904348</v>
      </c>
      <c r="R30" s="282"/>
      <c r="S30" s="18"/>
    </row>
    <row r="31" spans="1:19" ht="15.75" thickBot="1" x14ac:dyDescent="0.3">
      <c r="A31" s="255" t="s">
        <v>521</v>
      </c>
      <c r="B31" s="311">
        <f t="shared" si="7"/>
        <v>24</v>
      </c>
      <c r="C31" s="312" t="s">
        <v>142</v>
      </c>
      <c r="D31" s="312" t="s">
        <v>189</v>
      </c>
      <c r="E31" s="313">
        <v>145</v>
      </c>
      <c r="F31" s="314">
        <f>обслуговування!$F$9</f>
        <v>18.35469322222222</v>
      </c>
      <c r="G31" s="314">
        <f>обслуговування!$F$14</f>
        <v>514.75357322849766</v>
      </c>
      <c r="H31" s="314">
        <f>обслуговування!$F$15</f>
        <v>590.82555883754219</v>
      </c>
      <c r="I31" s="314">
        <f>обслуговування!$F$20</f>
        <v>1.8354693222222223</v>
      </c>
      <c r="J31" s="314">
        <f>обслуговування!$F$21</f>
        <v>168.86539419157262</v>
      </c>
      <c r="K31" s="315">
        <f t="shared" si="0"/>
        <v>1294.6346888020571</v>
      </c>
      <c r="L31" s="315">
        <f t="shared" si="1"/>
        <v>38.839040664061713</v>
      </c>
      <c r="M31" s="315">
        <f t="shared" si="2"/>
        <v>1333.4737294661188</v>
      </c>
      <c r="N31" s="315">
        <f t="shared" si="3"/>
        <v>266.6947458932238</v>
      </c>
      <c r="O31" s="315">
        <f t="shared" si="4"/>
        <v>1600.1684753593427</v>
      </c>
      <c r="P31" s="315">
        <f t="shared" si="5"/>
        <v>145</v>
      </c>
      <c r="Q31" s="316">
        <f t="shared" si="6"/>
        <v>2.7589111644126598</v>
      </c>
      <c r="R31" s="282"/>
      <c r="S31" s="18"/>
    </row>
    <row r="32" spans="1:19" ht="15.75" thickBot="1" x14ac:dyDescent="0.3">
      <c r="A32" s="253" t="s">
        <v>520</v>
      </c>
      <c r="B32" s="311">
        <f t="shared" si="7"/>
        <v>25</v>
      </c>
      <c r="C32" s="312" t="s">
        <v>145</v>
      </c>
      <c r="D32" s="312" t="s">
        <v>190</v>
      </c>
      <c r="E32" s="313">
        <v>142</v>
      </c>
      <c r="F32" s="314">
        <f>обслуговування!$F$9</f>
        <v>18.35469322222222</v>
      </c>
      <c r="G32" s="314">
        <f>обслуговування!$F$14</f>
        <v>514.75357322849766</v>
      </c>
      <c r="H32" s="314">
        <f>обслуговування!$F$15</f>
        <v>590.82555883754219</v>
      </c>
      <c r="I32" s="314">
        <f>обслуговування!$F$20</f>
        <v>1.8354693222222223</v>
      </c>
      <c r="J32" s="314">
        <f>обслуговування!$F$21</f>
        <v>168.86539419157262</v>
      </c>
      <c r="K32" s="315">
        <f t="shared" si="0"/>
        <v>1294.6346888020571</v>
      </c>
      <c r="L32" s="315">
        <f t="shared" si="1"/>
        <v>38.839040664061713</v>
      </c>
      <c r="M32" s="315">
        <f t="shared" si="2"/>
        <v>1333.4737294661188</v>
      </c>
      <c r="N32" s="315">
        <f t="shared" si="3"/>
        <v>266.6947458932238</v>
      </c>
      <c r="O32" s="315">
        <f t="shared" si="4"/>
        <v>1600.1684753593427</v>
      </c>
      <c r="P32" s="315">
        <f t="shared" si="5"/>
        <v>142</v>
      </c>
      <c r="Q32" s="316">
        <f t="shared" si="6"/>
        <v>2.8171980199988429</v>
      </c>
      <c r="R32" s="282"/>
      <c r="S32" s="18"/>
    </row>
    <row r="33" spans="1:19" ht="15.75" thickBot="1" x14ac:dyDescent="0.3">
      <c r="A33" s="254" t="s">
        <v>519</v>
      </c>
      <c r="B33" s="311">
        <f t="shared" si="7"/>
        <v>26</v>
      </c>
      <c r="C33" s="312" t="s">
        <v>146</v>
      </c>
      <c r="D33" s="312" t="s">
        <v>191</v>
      </c>
      <c r="E33" s="313">
        <v>107</v>
      </c>
      <c r="F33" s="314">
        <f>обслуговування!$F$9</f>
        <v>18.35469322222222</v>
      </c>
      <c r="G33" s="314">
        <f>обслуговування!$F$14</f>
        <v>514.75357322849766</v>
      </c>
      <c r="H33" s="314">
        <f>обслуговування!$F$15</f>
        <v>590.82555883754219</v>
      </c>
      <c r="I33" s="314">
        <f>обслуговування!$F$20</f>
        <v>1.8354693222222223</v>
      </c>
      <c r="J33" s="314">
        <f>обслуговування!$F$21</f>
        <v>168.86539419157262</v>
      </c>
      <c r="K33" s="315">
        <f t="shared" si="0"/>
        <v>1294.6346888020571</v>
      </c>
      <c r="L33" s="315">
        <f t="shared" si="1"/>
        <v>38.839040664061713</v>
      </c>
      <c r="M33" s="315">
        <f t="shared" si="2"/>
        <v>1333.4737294661188</v>
      </c>
      <c r="N33" s="315">
        <f t="shared" si="3"/>
        <v>266.6947458932238</v>
      </c>
      <c r="O33" s="315">
        <f t="shared" si="4"/>
        <v>1600.1684753593427</v>
      </c>
      <c r="P33" s="315">
        <f t="shared" si="5"/>
        <v>107</v>
      </c>
      <c r="Q33" s="316">
        <f t="shared" si="6"/>
        <v>3.7387113910265017</v>
      </c>
      <c r="R33" s="282"/>
      <c r="S33" s="18"/>
    </row>
    <row r="34" spans="1:19" ht="15.75" thickBot="1" x14ac:dyDescent="0.3">
      <c r="A34" s="253" t="s">
        <v>522</v>
      </c>
      <c r="B34" s="311">
        <f t="shared" si="7"/>
        <v>27</v>
      </c>
      <c r="C34" s="312" t="s">
        <v>147</v>
      </c>
      <c r="D34" s="312" t="s">
        <v>174</v>
      </c>
      <c r="E34" s="313">
        <v>61</v>
      </c>
      <c r="F34" s="314">
        <f>обслуговування!$F$9</f>
        <v>18.35469322222222</v>
      </c>
      <c r="G34" s="314">
        <f>обслуговування!$F$14</f>
        <v>514.75357322849766</v>
      </c>
      <c r="H34" s="314">
        <f>обслуговування!$F$15</f>
        <v>590.82555883754219</v>
      </c>
      <c r="I34" s="314">
        <f>обслуговування!$F$20</f>
        <v>1.8354693222222223</v>
      </c>
      <c r="J34" s="314">
        <f>обслуговування!$F$21</f>
        <v>168.86539419157262</v>
      </c>
      <c r="K34" s="315">
        <f t="shared" si="0"/>
        <v>1294.6346888020571</v>
      </c>
      <c r="L34" s="315">
        <f t="shared" si="1"/>
        <v>38.839040664061713</v>
      </c>
      <c r="M34" s="315">
        <f t="shared" si="2"/>
        <v>1333.4737294661188</v>
      </c>
      <c r="N34" s="315">
        <f t="shared" si="3"/>
        <v>266.6947458932238</v>
      </c>
      <c r="O34" s="315">
        <f t="shared" si="4"/>
        <v>1600.1684753593427</v>
      </c>
      <c r="P34" s="315">
        <f t="shared" si="5"/>
        <v>61</v>
      </c>
      <c r="Q34" s="316">
        <f t="shared" si="6"/>
        <v>6.558067521964519</v>
      </c>
      <c r="R34" s="282"/>
      <c r="S34" s="18"/>
    </row>
    <row r="35" spans="1:19" ht="15.75" thickBot="1" x14ac:dyDescent="0.3">
      <c r="A35" s="254" t="s">
        <v>519</v>
      </c>
      <c r="B35" s="311">
        <f t="shared" si="7"/>
        <v>28</v>
      </c>
      <c r="C35" s="312" t="s">
        <v>146</v>
      </c>
      <c r="D35" s="312" t="s">
        <v>192</v>
      </c>
      <c r="E35" s="313">
        <v>70</v>
      </c>
      <c r="F35" s="314">
        <f>обслуговування!$F$9</f>
        <v>18.35469322222222</v>
      </c>
      <c r="G35" s="314">
        <f>обслуговування!$F$14</f>
        <v>514.75357322849766</v>
      </c>
      <c r="H35" s="314">
        <f>обслуговування!$F$15</f>
        <v>590.82555883754219</v>
      </c>
      <c r="I35" s="314">
        <f>обслуговування!$F$20</f>
        <v>1.8354693222222223</v>
      </c>
      <c r="J35" s="314">
        <f>обслуговування!$F$21</f>
        <v>168.86539419157262</v>
      </c>
      <c r="K35" s="315">
        <f t="shared" si="0"/>
        <v>1294.6346888020571</v>
      </c>
      <c r="L35" s="315">
        <f t="shared" si="1"/>
        <v>38.839040664061713</v>
      </c>
      <c r="M35" s="315">
        <f t="shared" si="2"/>
        <v>1333.4737294661188</v>
      </c>
      <c r="N35" s="315">
        <f t="shared" si="3"/>
        <v>266.6947458932238</v>
      </c>
      <c r="O35" s="315">
        <f t="shared" si="4"/>
        <v>1600.1684753593427</v>
      </c>
      <c r="P35" s="315">
        <f t="shared" si="5"/>
        <v>70</v>
      </c>
      <c r="Q35" s="316">
        <f t="shared" si="6"/>
        <v>5.714887411997652</v>
      </c>
      <c r="R35" s="282"/>
      <c r="S35" s="18"/>
    </row>
    <row r="36" spans="1:19" ht="15.75" thickBot="1" x14ac:dyDescent="0.3">
      <c r="A36" s="253" t="s">
        <v>522</v>
      </c>
      <c r="B36" s="311">
        <f t="shared" si="7"/>
        <v>29</v>
      </c>
      <c r="C36" s="312" t="s">
        <v>147</v>
      </c>
      <c r="D36" s="312" t="s">
        <v>180</v>
      </c>
      <c r="E36" s="313">
        <v>60</v>
      </c>
      <c r="F36" s="314">
        <f>обслуговування!$F$9</f>
        <v>18.35469322222222</v>
      </c>
      <c r="G36" s="314">
        <f>обслуговування!$F$14</f>
        <v>514.75357322849766</v>
      </c>
      <c r="H36" s="314">
        <f>обслуговування!$F$15</f>
        <v>590.82555883754219</v>
      </c>
      <c r="I36" s="314">
        <f>обслуговування!$F$20</f>
        <v>1.8354693222222223</v>
      </c>
      <c r="J36" s="314">
        <f>обслуговування!$F$21</f>
        <v>168.86539419157262</v>
      </c>
      <c r="K36" s="315">
        <f t="shared" si="0"/>
        <v>1294.6346888020571</v>
      </c>
      <c r="L36" s="315">
        <f t="shared" si="1"/>
        <v>38.839040664061713</v>
      </c>
      <c r="M36" s="315">
        <f t="shared" si="2"/>
        <v>1333.4737294661188</v>
      </c>
      <c r="N36" s="315">
        <f t="shared" si="3"/>
        <v>266.6947458932238</v>
      </c>
      <c r="O36" s="315">
        <f t="shared" si="4"/>
        <v>1600.1684753593427</v>
      </c>
      <c r="P36" s="315">
        <f t="shared" si="5"/>
        <v>60</v>
      </c>
      <c r="Q36" s="316">
        <f t="shared" si="6"/>
        <v>6.6673686473305942</v>
      </c>
      <c r="R36" s="282"/>
      <c r="S36" s="18"/>
    </row>
    <row r="37" spans="1:19" ht="15.75" thickBot="1" x14ac:dyDescent="0.3">
      <c r="A37" s="254" t="s">
        <v>519</v>
      </c>
      <c r="B37" s="311">
        <f t="shared" si="7"/>
        <v>30</v>
      </c>
      <c r="C37" s="312" t="s">
        <v>139</v>
      </c>
      <c r="D37" s="312" t="s">
        <v>182</v>
      </c>
      <c r="E37" s="313">
        <v>59</v>
      </c>
      <c r="F37" s="314">
        <f>обслуговування!$F$9</f>
        <v>18.35469322222222</v>
      </c>
      <c r="G37" s="314">
        <f>обслуговування!$F$14</f>
        <v>514.75357322849766</v>
      </c>
      <c r="H37" s="314">
        <f>обслуговування!$F$15</f>
        <v>590.82555883754219</v>
      </c>
      <c r="I37" s="314">
        <f>обслуговування!$F$20</f>
        <v>1.8354693222222223</v>
      </c>
      <c r="J37" s="314">
        <f>обслуговування!$F$21</f>
        <v>168.86539419157262</v>
      </c>
      <c r="K37" s="315">
        <f t="shared" si="0"/>
        <v>1294.6346888020571</v>
      </c>
      <c r="L37" s="315">
        <f t="shared" si="1"/>
        <v>38.839040664061713</v>
      </c>
      <c r="M37" s="315">
        <f t="shared" si="2"/>
        <v>1333.4737294661188</v>
      </c>
      <c r="N37" s="315">
        <f t="shared" si="3"/>
        <v>266.6947458932238</v>
      </c>
      <c r="O37" s="315">
        <f t="shared" si="4"/>
        <v>1600.1684753593427</v>
      </c>
      <c r="P37" s="315">
        <f t="shared" si="5"/>
        <v>59</v>
      </c>
      <c r="Q37" s="316">
        <f t="shared" si="6"/>
        <v>6.7803748955904348</v>
      </c>
      <c r="R37" s="282">
        <v>1</v>
      </c>
      <c r="S37" s="18"/>
    </row>
    <row r="38" spans="1:19" ht="15.75" thickBot="1" x14ac:dyDescent="0.3">
      <c r="A38" s="253" t="s">
        <v>520</v>
      </c>
      <c r="B38" s="311">
        <f t="shared" si="7"/>
        <v>31</v>
      </c>
      <c r="C38" s="312" t="s">
        <v>148</v>
      </c>
      <c r="D38" s="312" t="s">
        <v>172</v>
      </c>
      <c r="E38" s="313">
        <v>127</v>
      </c>
      <c r="F38" s="314">
        <f>обслуговування!$F$9</f>
        <v>18.35469322222222</v>
      </c>
      <c r="G38" s="314">
        <f>обслуговування!$F$14</f>
        <v>514.75357322849766</v>
      </c>
      <c r="H38" s="314">
        <f>обслуговування!$F$15</f>
        <v>590.82555883754219</v>
      </c>
      <c r="I38" s="314">
        <f>обслуговування!$F$20</f>
        <v>1.8354693222222223</v>
      </c>
      <c r="J38" s="314">
        <f>обслуговування!$F$21</f>
        <v>168.86539419157262</v>
      </c>
      <c r="K38" s="315">
        <f t="shared" si="0"/>
        <v>1294.6346888020571</v>
      </c>
      <c r="L38" s="315">
        <f t="shared" si="1"/>
        <v>38.839040664061713</v>
      </c>
      <c r="M38" s="315">
        <f t="shared" si="2"/>
        <v>1333.4737294661188</v>
      </c>
      <c r="N38" s="315">
        <f t="shared" si="3"/>
        <v>266.6947458932238</v>
      </c>
      <c r="O38" s="315">
        <f t="shared" si="4"/>
        <v>1600.1684753593427</v>
      </c>
      <c r="P38" s="315">
        <f t="shared" si="5"/>
        <v>127</v>
      </c>
      <c r="Q38" s="316">
        <f t="shared" si="6"/>
        <v>3.1499379436207531</v>
      </c>
      <c r="R38" s="282"/>
      <c r="S38" s="18"/>
    </row>
    <row r="39" spans="1:19" ht="15.75" thickBot="1" x14ac:dyDescent="0.3">
      <c r="A39" s="254" t="s">
        <v>519</v>
      </c>
      <c r="B39" s="311">
        <f t="shared" si="7"/>
        <v>32</v>
      </c>
      <c r="C39" s="312" t="s">
        <v>146</v>
      </c>
      <c r="D39" s="312" t="s">
        <v>193</v>
      </c>
      <c r="E39" s="313">
        <v>40</v>
      </c>
      <c r="F39" s="314">
        <f>обслуговування!$F$9</f>
        <v>18.35469322222222</v>
      </c>
      <c r="G39" s="314">
        <f>обслуговування!$F$14</f>
        <v>514.75357322849766</v>
      </c>
      <c r="H39" s="314">
        <f>обслуговування!$F$15</f>
        <v>590.82555883754219</v>
      </c>
      <c r="I39" s="314">
        <f>обслуговування!$F$20</f>
        <v>1.8354693222222223</v>
      </c>
      <c r="J39" s="314">
        <f>обслуговування!$F$21</f>
        <v>168.86539419157262</v>
      </c>
      <c r="K39" s="315">
        <f t="shared" si="0"/>
        <v>1294.6346888020571</v>
      </c>
      <c r="L39" s="315">
        <f t="shared" si="1"/>
        <v>38.839040664061713</v>
      </c>
      <c r="M39" s="315">
        <f t="shared" si="2"/>
        <v>1333.4737294661188</v>
      </c>
      <c r="N39" s="315">
        <f t="shared" si="3"/>
        <v>266.6947458932238</v>
      </c>
      <c r="O39" s="315">
        <f t="shared" si="4"/>
        <v>1600.1684753593427</v>
      </c>
      <c r="P39" s="315">
        <f t="shared" si="5"/>
        <v>40</v>
      </c>
      <c r="Q39" s="316">
        <f t="shared" si="6"/>
        <v>10.001052970995891</v>
      </c>
      <c r="R39" s="282"/>
      <c r="S39" s="18"/>
    </row>
    <row r="40" spans="1:19" ht="15.75" thickBot="1" x14ac:dyDescent="0.3">
      <c r="A40" s="253" t="s">
        <v>523</v>
      </c>
      <c r="B40" s="311">
        <f t="shared" si="7"/>
        <v>33</v>
      </c>
      <c r="C40" s="312" t="s">
        <v>148</v>
      </c>
      <c r="D40" s="312" t="s">
        <v>170</v>
      </c>
      <c r="E40" s="313">
        <v>92</v>
      </c>
      <c r="F40" s="314">
        <f>обслуговування!$F$9</f>
        <v>18.35469322222222</v>
      </c>
      <c r="G40" s="314">
        <f>обслуговування!$F$14</f>
        <v>514.75357322849766</v>
      </c>
      <c r="H40" s="314">
        <f>обслуговування!$F$15</f>
        <v>590.82555883754219</v>
      </c>
      <c r="I40" s="314">
        <f>обслуговування!$F$20</f>
        <v>1.8354693222222223</v>
      </c>
      <c r="J40" s="314">
        <f>обслуговування!$F$21</f>
        <v>168.86539419157262</v>
      </c>
      <c r="K40" s="315">
        <f t="shared" si="0"/>
        <v>1294.6346888020571</v>
      </c>
      <c r="L40" s="315">
        <f t="shared" si="1"/>
        <v>38.839040664061713</v>
      </c>
      <c r="M40" s="315">
        <f t="shared" si="2"/>
        <v>1333.4737294661188</v>
      </c>
      <c r="N40" s="315">
        <f t="shared" si="3"/>
        <v>266.6947458932238</v>
      </c>
      <c r="O40" s="315">
        <f t="shared" si="4"/>
        <v>1600.1684753593427</v>
      </c>
      <c r="P40" s="315">
        <f t="shared" si="5"/>
        <v>92</v>
      </c>
      <c r="Q40" s="316">
        <f t="shared" si="6"/>
        <v>4.3482839004329961</v>
      </c>
      <c r="R40" s="282"/>
      <c r="S40" s="18"/>
    </row>
    <row r="41" spans="1:19" ht="15.75" thickBot="1" x14ac:dyDescent="0.3">
      <c r="A41" s="254" t="s">
        <v>519</v>
      </c>
      <c r="B41" s="311">
        <f t="shared" si="7"/>
        <v>34</v>
      </c>
      <c r="C41" s="312" t="s">
        <v>142</v>
      </c>
      <c r="D41" s="312" t="s">
        <v>194</v>
      </c>
      <c r="E41" s="313">
        <v>174</v>
      </c>
      <c r="F41" s="314">
        <f>обслуговування!$F$9</f>
        <v>18.35469322222222</v>
      </c>
      <c r="G41" s="314">
        <f>обслуговування!$F$14</f>
        <v>514.75357322849766</v>
      </c>
      <c r="H41" s="314">
        <f>обслуговування!$F$15</f>
        <v>590.82555883754219</v>
      </c>
      <c r="I41" s="314">
        <f>обслуговування!$F$20</f>
        <v>1.8354693222222223</v>
      </c>
      <c r="J41" s="314">
        <f>обслуговування!$F$21</f>
        <v>168.86539419157262</v>
      </c>
      <c r="K41" s="315">
        <f t="shared" si="0"/>
        <v>1294.6346888020571</v>
      </c>
      <c r="L41" s="315">
        <f t="shared" si="1"/>
        <v>38.839040664061713</v>
      </c>
      <c r="M41" s="315">
        <f t="shared" si="2"/>
        <v>1333.4737294661188</v>
      </c>
      <c r="N41" s="315">
        <f t="shared" si="3"/>
        <v>266.6947458932238</v>
      </c>
      <c r="O41" s="315">
        <f t="shared" si="4"/>
        <v>1600.1684753593427</v>
      </c>
      <c r="P41" s="315">
        <f t="shared" si="5"/>
        <v>174</v>
      </c>
      <c r="Q41" s="316">
        <f t="shared" si="6"/>
        <v>2.29909263701055</v>
      </c>
      <c r="R41" s="282">
        <v>4</v>
      </c>
      <c r="S41" s="18"/>
    </row>
    <row r="42" spans="1:19" ht="15.75" thickBot="1" x14ac:dyDescent="0.3">
      <c r="A42" s="253" t="s">
        <v>520</v>
      </c>
      <c r="B42" s="311">
        <f t="shared" si="7"/>
        <v>35</v>
      </c>
      <c r="C42" s="312" t="s">
        <v>148</v>
      </c>
      <c r="D42" s="312" t="s">
        <v>174</v>
      </c>
      <c r="E42" s="313">
        <v>92</v>
      </c>
      <c r="F42" s="314">
        <f>обслуговування!$F$9</f>
        <v>18.35469322222222</v>
      </c>
      <c r="G42" s="314">
        <f>обслуговування!$F$14</f>
        <v>514.75357322849766</v>
      </c>
      <c r="H42" s="314">
        <f>обслуговування!$F$15</f>
        <v>590.82555883754219</v>
      </c>
      <c r="I42" s="314">
        <f>обслуговування!$F$20</f>
        <v>1.8354693222222223</v>
      </c>
      <c r="J42" s="314">
        <f>обслуговування!$F$21</f>
        <v>168.86539419157262</v>
      </c>
      <c r="K42" s="315">
        <f t="shared" si="0"/>
        <v>1294.6346888020571</v>
      </c>
      <c r="L42" s="315">
        <f t="shared" si="1"/>
        <v>38.839040664061713</v>
      </c>
      <c r="M42" s="315">
        <f t="shared" si="2"/>
        <v>1333.4737294661188</v>
      </c>
      <c r="N42" s="315">
        <f t="shared" si="3"/>
        <v>266.6947458932238</v>
      </c>
      <c r="O42" s="315">
        <f t="shared" si="4"/>
        <v>1600.1684753593427</v>
      </c>
      <c r="P42" s="315">
        <f t="shared" si="5"/>
        <v>92</v>
      </c>
      <c r="Q42" s="316">
        <f t="shared" si="6"/>
        <v>4.3482839004329961</v>
      </c>
      <c r="R42" s="282"/>
      <c r="S42" s="18"/>
    </row>
    <row r="43" spans="1:19" ht="15.75" thickBot="1" x14ac:dyDescent="0.3">
      <c r="A43" s="254" t="s">
        <v>519</v>
      </c>
      <c r="B43" s="311">
        <f t="shared" si="7"/>
        <v>36</v>
      </c>
      <c r="C43" s="312" t="s">
        <v>142</v>
      </c>
      <c r="D43" s="312" t="s">
        <v>195</v>
      </c>
      <c r="E43" s="313">
        <v>71</v>
      </c>
      <c r="F43" s="314">
        <f>обслуговування!$F$9</f>
        <v>18.35469322222222</v>
      </c>
      <c r="G43" s="314">
        <f>обслуговування!$F$14</f>
        <v>514.75357322849766</v>
      </c>
      <c r="H43" s="314">
        <f>обслуговування!$F$15</f>
        <v>590.82555883754219</v>
      </c>
      <c r="I43" s="314">
        <f>обслуговування!$F$20</f>
        <v>1.8354693222222223</v>
      </c>
      <c r="J43" s="314">
        <f>обслуговування!$F$21</f>
        <v>168.86539419157262</v>
      </c>
      <c r="K43" s="315">
        <f t="shared" si="0"/>
        <v>1294.6346888020571</v>
      </c>
      <c r="L43" s="315">
        <f t="shared" si="1"/>
        <v>38.839040664061713</v>
      </c>
      <c r="M43" s="315">
        <f t="shared" si="2"/>
        <v>1333.4737294661188</v>
      </c>
      <c r="N43" s="315">
        <f t="shared" si="3"/>
        <v>266.6947458932238</v>
      </c>
      <c r="O43" s="315">
        <f t="shared" si="4"/>
        <v>1600.1684753593427</v>
      </c>
      <c r="P43" s="315">
        <f t="shared" si="5"/>
        <v>71</v>
      </c>
      <c r="Q43" s="316">
        <f t="shared" si="6"/>
        <v>5.6343960399976858</v>
      </c>
      <c r="R43" s="282"/>
      <c r="S43" s="18"/>
    </row>
    <row r="44" spans="1:19" ht="15.75" thickBot="1" x14ac:dyDescent="0.3">
      <c r="A44" s="253" t="s">
        <v>523</v>
      </c>
      <c r="B44" s="311">
        <f t="shared" si="7"/>
        <v>37</v>
      </c>
      <c r="C44" s="312" t="s">
        <v>148</v>
      </c>
      <c r="D44" s="312" t="s">
        <v>180</v>
      </c>
      <c r="E44" s="313">
        <v>60</v>
      </c>
      <c r="F44" s="314">
        <f>обслуговування!$F$9</f>
        <v>18.35469322222222</v>
      </c>
      <c r="G44" s="314">
        <f>обслуговування!$F$14</f>
        <v>514.75357322849766</v>
      </c>
      <c r="H44" s="314">
        <f>обслуговування!$F$15</f>
        <v>590.82555883754219</v>
      </c>
      <c r="I44" s="314">
        <f>обслуговування!$F$20</f>
        <v>1.8354693222222223</v>
      </c>
      <c r="J44" s="314">
        <f>обслуговування!$F$21</f>
        <v>168.86539419157262</v>
      </c>
      <c r="K44" s="315">
        <f t="shared" si="0"/>
        <v>1294.6346888020571</v>
      </c>
      <c r="L44" s="315">
        <f t="shared" si="1"/>
        <v>38.839040664061713</v>
      </c>
      <c r="M44" s="315">
        <f t="shared" si="2"/>
        <v>1333.4737294661188</v>
      </c>
      <c r="N44" s="315">
        <f t="shared" si="3"/>
        <v>266.6947458932238</v>
      </c>
      <c r="O44" s="315">
        <f t="shared" si="4"/>
        <v>1600.1684753593427</v>
      </c>
      <c r="P44" s="315">
        <f t="shared" si="5"/>
        <v>60</v>
      </c>
      <c r="Q44" s="316">
        <f t="shared" si="6"/>
        <v>6.6673686473305942</v>
      </c>
      <c r="R44" s="282"/>
      <c r="S44" s="18"/>
    </row>
    <row r="45" spans="1:19" ht="15.75" thickBot="1" x14ac:dyDescent="0.3">
      <c r="A45" s="254" t="s">
        <v>519</v>
      </c>
      <c r="B45" s="311">
        <f t="shared" si="7"/>
        <v>38</v>
      </c>
      <c r="C45" s="312" t="s">
        <v>146</v>
      </c>
      <c r="D45" s="312" t="s">
        <v>196</v>
      </c>
      <c r="E45" s="313">
        <v>80</v>
      </c>
      <c r="F45" s="314">
        <f>обслуговування!$F$9</f>
        <v>18.35469322222222</v>
      </c>
      <c r="G45" s="314">
        <f>обслуговування!$F$14</f>
        <v>514.75357322849766</v>
      </c>
      <c r="H45" s="314">
        <f>обслуговування!$F$15</f>
        <v>590.82555883754219</v>
      </c>
      <c r="I45" s="314">
        <f>обслуговування!$F$20</f>
        <v>1.8354693222222223</v>
      </c>
      <c r="J45" s="314">
        <f>обслуговування!$F$21</f>
        <v>168.86539419157262</v>
      </c>
      <c r="K45" s="315">
        <f t="shared" si="0"/>
        <v>1294.6346888020571</v>
      </c>
      <c r="L45" s="315">
        <f t="shared" si="1"/>
        <v>38.839040664061713</v>
      </c>
      <c r="M45" s="315">
        <f t="shared" si="2"/>
        <v>1333.4737294661188</v>
      </c>
      <c r="N45" s="315">
        <f t="shared" si="3"/>
        <v>266.6947458932238</v>
      </c>
      <c r="O45" s="315">
        <f t="shared" si="4"/>
        <v>1600.1684753593427</v>
      </c>
      <c r="P45" s="315">
        <f t="shared" si="5"/>
        <v>80</v>
      </c>
      <c r="Q45" s="316">
        <f t="shared" si="6"/>
        <v>5.0005264854979457</v>
      </c>
      <c r="R45" s="282">
        <v>2</v>
      </c>
      <c r="S45" s="18"/>
    </row>
    <row r="46" spans="1:19" ht="15.75" thickBot="1" x14ac:dyDescent="0.3">
      <c r="A46" s="253" t="s">
        <v>523</v>
      </c>
      <c r="B46" s="311">
        <f t="shared" si="7"/>
        <v>39</v>
      </c>
      <c r="C46" s="312" t="s">
        <v>148</v>
      </c>
      <c r="D46" s="312" t="s">
        <v>182</v>
      </c>
      <c r="E46" s="313">
        <v>90</v>
      </c>
      <c r="F46" s="314">
        <f>обслуговування!$F$9</f>
        <v>18.35469322222222</v>
      </c>
      <c r="G46" s="314">
        <f>обслуговування!$F$14</f>
        <v>514.75357322849766</v>
      </c>
      <c r="H46" s="314">
        <f>обслуговування!$F$15</f>
        <v>590.82555883754219</v>
      </c>
      <c r="I46" s="314">
        <f>обслуговування!$F$20</f>
        <v>1.8354693222222223</v>
      </c>
      <c r="J46" s="314">
        <f>обслуговування!$F$21</f>
        <v>168.86539419157262</v>
      </c>
      <c r="K46" s="315">
        <f t="shared" si="0"/>
        <v>1294.6346888020571</v>
      </c>
      <c r="L46" s="315">
        <f t="shared" si="1"/>
        <v>38.839040664061713</v>
      </c>
      <c r="M46" s="315">
        <f t="shared" si="2"/>
        <v>1333.4737294661188</v>
      </c>
      <c r="N46" s="315">
        <f t="shared" si="3"/>
        <v>266.6947458932238</v>
      </c>
      <c r="O46" s="315">
        <f t="shared" si="4"/>
        <v>1600.1684753593427</v>
      </c>
      <c r="P46" s="315">
        <f t="shared" si="5"/>
        <v>90</v>
      </c>
      <c r="Q46" s="316">
        <f t="shared" si="6"/>
        <v>4.4449124315537301</v>
      </c>
      <c r="R46" s="282"/>
      <c r="S46" s="18"/>
    </row>
    <row r="47" spans="1:19" ht="15.75" thickBot="1" x14ac:dyDescent="0.3">
      <c r="A47" s="254" t="s">
        <v>519</v>
      </c>
      <c r="B47" s="311">
        <f t="shared" si="7"/>
        <v>40</v>
      </c>
      <c r="C47" s="312" t="s">
        <v>149</v>
      </c>
      <c r="D47" s="312" t="s">
        <v>197</v>
      </c>
      <c r="E47" s="313">
        <v>90</v>
      </c>
      <c r="F47" s="314">
        <f>обслуговування!$F$9</f>
        <v>18.35469322222222</v>
      </c>
      <c r="G47" s="314">
        <f>обслуговування!$F$14</f>
        <v>514.75357322849766</v>
      </c>
      <c r="H47" s="314">
        <f>обслуговування!$F$15</f>
        <v>590.82555883754219</v>
      </c>
      <c r="I47" s="314">
        <f>обслуговування!$F$20</f>
        <v>1.8354693222222223</v>
      </c>
      <c r="J47" s="314">
        <f>обслуговування!$F$21</f>
        <v>168.86539419157262</v>
      </c>
      <c r="K47" s="315">
        <f t="shared" si="0"/>
        <v>1294.6346888020571</v>
      </c>
      <c r="L47" s="315">
        <f t="shared" si="1"/>
        <v>38.839040664061713</v>
      </c>
      <c r="M47" s="315">
        <f t="shared" si="2"/>
        <v>1333.4737294661188</v>
      </c>
      <c r="N47" s="315">
        <f t="shared" si="3"/>
        <v>266.6947458932238</v>
      </c>
      <c r="O47" s="315">
        <f t="shared" si="4"/>
        <v>1600.1684753593427</v>
      </c>
      <c r="P47" s="315">
        <f t="shared" si="5"/>
        <v>90</v>
      </c>
      <c r="Q47" s="316">
        <f t="shared" si="6"/>
        <v>4.4449124315537301</v>
      </c>
      <c r="R47" s="282"/>
      <c r="S47" s="18"/>
    </row>
    <row r="48" spans="1:19" ht="15.75" thickBot="1" x14ac:dyDescent="0.3">
      <c r="A48" s="253" t="s">
        <v>523</v>
      </c>
      <c r="B48" s="311">
        <f t="shared" si="7"/>
        <v>41</v>
      </c>
      <c r="C48" s="312" t="s">
        <v>148</v>
      </c>
      <c r="D48" s="312" t="s">
        <v>166</v>
      </c>
      <c r="E48" s="313">
        <v>56</v>
      </c>
      <c r="F48" s="314">
        <f>обслуговування!$F$9</f>
        <v>18.35469322222222</v>
      </c>
      <c r="G48" s="314">
        <f>обслуговування!$F$14</f>
        <v>514.75357322849766</v>
      </c>
      <c r="H48" s="314">
        <f>обслуговування!$F$15</f>
        <v>590.82555883754219</v>
      </c>
      <c r="I48" s="314">
        <f>обслуговування!$F$20</f>
        <v>1.8354693222222223</v>
      </c>
      <c r="J48" s="314">
        <f>обслуговування!$F$21</f>
        <v>168.86539419157262</v>
      </c>
      <c r="K48" s="315">
        <f t="shared" si="0"/>
        <v>1294.6346888020571</v>
      </c>
      <c r="L48" s="315">
        <f t="shared" si="1"/>
        <v>38.839040664061713</v>
      </c>
      <c r="M48" s="315">
        <f t="shared" si="2"/>
        <v>1333.4737294661188</v>
      </c>
      <c r="N48" s="315">
        <f t="shared" si="3"/>
        <v>266.6947458932238</v>
      </c>
      <c r="O48" s="315">
        <f t="shared" si="4"/>
        <v>1600.1684753593427</v>
      </c>
      <c r="P48" s="315">
        <f t="shared" si="5"/>
        <v>56</v>
      </c>
      <c r="Q48" s="316">
        <f t="shared" si="6"/>
        <v>7.1436092649970657</v>
      </c>
      <c r="R48" s="282">
        <v>0</v>
      </c>
      <c r="S48" s="18"/>
    </row>
    <row r="49" spans="1:19" ht="15.75" thickBot="1" x14ac:dyDescent="0.3">
      <c r="A49" s="254" t="s">
        <v>519</v>
      </c>
      <c r="B49" s="311">
        <f t="shared" si="7"/>
        <v>42</v>
      </c>
      <c r="C49" s="312" t="s">
        <v>149</v>
      </c>
      <c r="D49" s="312" t="s">
        <v>198</v>
      </c>
      <c r="E49" s="313">
        <v>71</v>
      </c>
      <c r="F49" s="314">
        <f>обслуговування!$F$9</f>
        <v>18.35469322222222</v>
      </c>
      <c r="G49" s="314">
        <f>обслуговування!$F$14</f>
        <v>514.75357322849766</v>
      </c>
      <c r="H49" s="314">
        <f>обслуговування!$F$15</f>
        <v>590.82555883754219</v>
      </c>
      <c r="I49" s="314">
        <f>обслуговування!$F$20</f>
        <v>1.8354693222222223</v>
      </c>
      <c r="J49" s="314">
        <f>обслуговування!$F$21</f>
        <v>168.86539419157262</v>
      </c>
      <c r="K49" s="315">
        <f t="shared" si="0"/>
        <v>1294.6346888020571</v>
      </c>
      <c r="L49" s="315">
        <f t="shared" si="1"/>
        <v>38.839040664061713</v>
      </c>
      <c r="M49" s="315">
        <f t="shared" si="2"/>
        <v>1333.4737294661188</v>
      </c>
      <c r="N49" s="315">
        <f t="shared" si="3"/>
        <v>266.6947458932238</v>
      </c>
      <c r="O49" s="315">
        <f t="shared" si="4"/>
        <v>1600.1684753593427</v>
      </c>
      <c r="P49" s="315">
        <f t="shared" si="5"/>
        <v>71</v>
      </c>
      <c r="Q49" s="316">
        <f t="shared" si="6"/>
        <v>5.6343960399976858</v>
      </c>
      <c r="R49" s="282"/>
      <c r="S49" s="18"/>
    </row>
    <row r="50" spans="1:19" ht="15.75" thickBot="1" x14ac:dyDescent="0.3">
      <c r="A50" s="253" t="s">
        <v>523</v>
      </c>
      <c r="B50" s="311">
        <f t="shared" si="7"/>
        <v>43</v>
      </c>
      <c r="C50" s="312" t="s">
        <v>148</v>
      </c>
      <c r="D50" s="312" t="s">
        <v>199</v>
      </c>
      <c r="E50" s="313">
        <v>126</v>
      </c>
      <c r="F50" s="314">
        <f>обслуговування!$F$9</f>
        <v>18.35469322222222</v>
      </c>
      <c r="G50" s="314">
        <f>обслуговування!$F$14</f>
        <v>514.75357322849766</v>
      </c>
      <c r="H50" s="314">
        <f>обслуговування!$F$15</f>
        <v>590.82555883754219</v>
      </c>
      <c r="I50" s="314">
        <f>обслуговування!$F$20</f>
        <v>1.8354693222222223</v>
      </c>
      <c r="J50" s="314">
        <f>обслуговування!$F$21</f>
        <v>168.86539419157262</v>
      </c>
      <c r="K50" s="315">
        <f t="shared" si="0"/>
        <v>1294.6346888020571</v>
      </c>
      <c r="L50" s="315">
        <f t="shared" si="1"/>
        <v>38.839040664061713</v>
      </c>
      <c r="M50" s="315">
        <f t="shared" si="2"/>
        <v>1333.4737294661188</v>
      </c>
      <c r="N50" s="315">
        <f t="shared" si="3"/>
        <v>266.6947458932238</v>
      </c>
      <c r="O50" s="315">
        <f t="shared" si="4"/>
        <v>1600.1684753593427</v>
      </c>
      <c r="P50" s="315">
        <f t="shared" si="5"/>
        <v>126</v>
      </c>
      <c r="Q50" s="316">
        <f t="shared" si="6"/>
        <v>3.1749374511098067</v>
      </c>
      <c r="R50" s="282">
        <v>1</v>
      </c>
      <c r="S50" s="18"/>
    </row>
    <row r="51" spans="1:19" ht="15.75" thickBot="1" x14ac:dyDescent="0.3">
      <c r="A51" s="254" t="s">
        <v>519</v>
      </c>
      <c r="B51" s="311">
        <f t="shared" si="7"/>
        <v>44</v>
      </c>
      <c r="C51" s="312" t="s">
        <v>149</v>
      </c>
      <c r="D51" s="312" t="s">
        <v>200</v>
      </c>
      <c r="E51" s="313">
        <v>90</v>
      </c>
      <c r="F51" s="314">
        <f>обслуговування!$F$9</f>
        <v>18.35469322222222</v>
      </c>
      <c r="G51" s="314">
        <f>обслуговування!$F$14</f>
        <v>514.75357322849766</v>
      </c>
      <c r="H51" s="314">
        <f>обслуговування!$F$15</f>
        <v>590.82555883754219</v>
      </c>
      <c r="I51" s="314">
        <f>обслуговування!$F$20</f>
        <v>1.8354693222222223</v>
      </c>
      <c r="J51" s="314">
        <f>обслуговування!$F$21</f>
        <v>168.86539419157262</v>
      </c>
      <c r="K51" s="315">
        <f t="shared" si="0"/>
        <v>1294.6346888020571</v>
      </c>
      <c r="L51" s="315">
        <f t="shared" si="1"/>
        <v>38.839040664061713</v>
      </c>
      <c r="M51" s="315">
        <f t="shared" si="2"/>
        <v>1333.4737294661188</v>
      </c>
      <c r="N51" s="315">
        <f t="shared" si="3"/>
        <v>266.6947458932238</v>
      </c>
      <c r="O51" s="315">
        <f t="shared" si="4"/>
        <v>1600.1684753593427</v>
      </c>
      <c r="P51" s="315">
        <f t="shared" si="5"/>
        <v>90</v>
      </c>
      <c r="Q51" s="316">
        <f t="shared" si="6"/>
        <v>4.4449124315537301</v>
      </c>
      <c r="R51" s="282"/>
      <c r="S51" s="18"/>
    </row>
    <row r="52" spans="1:19" ht="15.75" thickBot="1" x14ac:dyDescent="0.3">
      <c r="A52" s="253" t="s">
        <v>520</v>
      </c>
      <c r="B52" s="311">
        <f t="shared" si="7"/>
        <v>45</v>
      </c>
      <c r="C52" s="312" t="s">
        <v>150</v>
      </c>
      <c r="D52" s="312" t="s">
        <v>197</v>
      </c>
      <c r="E52" s="313">
        <v>60</v>
      </c>
      <c r="F52" s="314">
        <f>обслуговування!$F$9</f>
        <v>18.35469322222222</v>
      </c>
      <c r="G52" s="314">
        <f>обслуговування!$F$14</f>
        <v>514.75357322849766</v>
      </c>
      <c r="H52" s="314">
        <f>обслуговування!$F$15</f>
        <v>590.82555883754219</v>
      </c>
      <c r="I52" s="314">
        <f>обслуговування!$F$20</f>
        <v>1.8354693222222223</v>
      </c>
      <c r="J52" s="314">
        <f>обслуговування!$F$21</f>
        <v>168.86539419157262</v>
      </c>
      <c r="K52" s="315">
        <f t="shared" si="0"/>
        <v>1294.6346888020571</v>
      </c>
      <c r="L52" s="315">
        <f t="shared" si="1"/>
        <v>38.839040664061713</v>
      </c>
      <c r="M52" s="315">
        <f t="shared" si="2"/>
        <v>1333.4737294661188</v>
      </c>
      <c r="N52" s="315">
        <f t="shared" si="3"/>
        <v>266.6947458932238</v>
      </c>
      <c r="O52" s="315">
        <f t="shared" si="4"/>
        <v>1600.1684753593427</v>
      </c>
      <c r="P52" s="315">
        <f t="shared" si="5"/>
        <v>60</v>
      </c>
      <c r="Q52" s="316">
        <f t="shared" si="6"/>
        <v>6.6673686473305942</v>
      </c>
      <c r="R52" s="282"/>
      <c r="S52" s="18"/>
    </row>
    <row r="53" spans="1:19" ht="15.75" thickBot="1" x14ac:dyDescent="0.3">
      <c r="A53" s="254" t="s">
        <v>519</v>
      </c>
      <c r="B53" s="311">
        <f t="shared" si="7"/>
        <v>46</v>
      </c>
      <c r="C53" s="312" t="s">
        <v>149</v>
      </c>
      <c r="D53" s="312" t="s">
        <v>201</v>
      </c>
      <c r="E53" s="313">
        <v>71</v>
      </c>
      <c r="F53" s="314">
        <f>обслуговування!$F$9</f>
        <v>18.35469322222222</v>
      </c>
      <c r="G53" s="314">
        <f>обслуговування!$F$14</f>
        <v>514.75357322849766</v>
      </c>
      <c r="H53" s="314">
        <f>обслуговування!$F$15</f>
        <v>590.82555883754219</v>
      </c>
      <c r="I53" s="314">
        <f>обслуговування!$F$20</f>
        <v>1.8354693222222223</v>
      </c>
      <c r="J53" s="314">
        <f>обслуговування!$F$21</f>
        <v>168.86539419157262</v>
      </c>
      <c r="K53" s="315">
        <f t="shared" si="0"/>
        <v>1294.6346888020571</v>
      </c>
      <c r="L53" s="315">
        <f t="shared" si="1"/>
        <v>38.839040664061713</v>
      </c>
      <c r="M53" s="315">
        <f t="shared" si="2"/>
        <v>1333.4737294661188</v>
      </c>
      <c r="N53" s="315">
        <f t="shared" si="3"/>
        <v>266.6947458932238</v>
      </c>
      <c r="O53" s="315">
        <f t="shared" si="4"/>
        <v>1600.1684753593427</v>
      </c>
      <c r="P53" s="315">
        <f t="shared" si="5"/>
        <v>71</v>
      </c>
      <c r="Q53" s="316">
        <f t="shared" si="6"/>
        <v>5.6343960399976858</v>
      </c>
      <c r="R53" s="282">
        <v>2</v>
      </c>
      <c r="S53" s="18"/>
    </row>
    <row r="54" spans="1:19" ht="15.75" thickBot="1" x14ac:dyDescent="0.3">
      <c r="A54" s="253" t="s">
        <v>520</v>
      </c>
      <c r="B54" s="311">
        <f t="shared" si="7"/>
        <v>47</v>
      </c>
      <c r="C54" s="312" t="s">
        <v>151</v>
      </c>
      <c r="D54" s="312" t="s">
        <v>202</v>
      </c>
      <c r="E54" s="313">
        <v>72</v>
      </c>
      <c r="F54" s="314">
        <f>обслуговування!$F$9</f>
        <v>18.35469322222222</v>
      </c>
      <c r="G54" s="314">
        <f>обслуговування!$F$14</f>
        <v>514.75357322849766</v>
      </c>
      <c r="H54" s="314">
        <f>обслуговування!$F$15</f>
        <v>590.82555883754219</v>
      </c>
      <c r="I54" s="314">
        <f>обслуговування!$F$20</f>
        <v>1.8354693222222223</v>
      </c>
      <c r="J54" s="314">
        <f>обслуговування!$F$21</f>
        <v>168.86539419157262</v>
      </c>
      <c r="K54" s="315">
        <f t="shared" si="0"/>
        <v>1294.6346888020571</v>
      </c>
      <c r="L54" s="315">
        <f t="shared" si="1"/>
        <v>38.839040664061713</v>
      </c>
      <c r="M54" s="315">
        <f t="shared" si="2"/>
        <v>1333.4737294661188</v>
      </c>
      <c r="N54" s="315">
        <f t="shared" si="3"/>
        <v>266.6947458932238</v>
      </c>
      <c r="O54" s="315">
        <f t="shared" si="4"/>
        <v>1600.1684753593427</v>
      </c>
      <c r="P54" s="315">
        <f t="shared" si="5"/>
        <v>72</v>
      </c>
      <c r="Q54" s="316">
        <f t="shared" si="6"/>
        <v>5.5561405394421621</v>
      </c>
      <c r="R54" s="282"/>
      <c r="S54" s="18"/>
    </row>
    <row r="55" spans="1:19" ht="15.75" thickBot="1" x14ac:dyDescent="0.3">
      <c r="A55" s="254" t="s">
        <v>519</v>
      </c>
      <c r="B55" s="311">
        <f t="shared" si="7"/>
        <v>48</v>
      </c>
      <c r="C55" s="312" t="s">
        <v>149</v>
      </c>
      <c r="D55" s="312" t="s">
        <v>203</v>
      </c>
      <c r="E55" s="313">
        <v>71</v>
      </c>
      <c r="F55" s="314">
        <f>обслуговування!$F$9</f>
        <v>18.35469322222222</v>
      </c>
      <c r="G55" s="314">
        <f>обслуговування!$F$14</f>
        <v>514.75357322849766</v>
      </c>
      <c r="H55" s="314">
        <f>обслуговування!$F$15</f>
        <v>590.82555883754219</v>
      </c>
      <c r="I55" s="314">
        <f>обслуговування!$F$20</f>
        <v>1.8354693222222223</v>
      </c>
      <c r="J55" s="314">
        <f>обслуговування!$F$21</f>
        <v>168.86539419157262</v>
      </c>
      <c r="K55" s="315">
        <f t="shared" si="0"/>
        <v>1294.6346888020571</v>
      </c>
      <c r="L55" s="315">
        <f t="shared" si="1"/>
        <v>38.839040664061713</v>
      </c>
      <c r="M55" s="315">
        <f t="shared" si="2"/>
        <v>1333.4737294661188</v>
      </c>
      <c r="N55" s="315">
        <f t="shared" si="3"/>
        <v>266.6947458932238</v>
      </c>
      <c r="O55" s="315">
        <f t="shared" si="4"/>
        <v>1600.1684753593427</v>
      </c>
      <c r="P55" s="315">
        <f t="shared" si="5"/>
        <v>71</v>
      </c>
      <c r="Q55" s="316">
        <f t="shared" si="6"/>
        <v>5.6343960399976858</v>
      </c>
      <c r="R55" s="282"/>
      <c r="S55" s="18"/>
    </row>
    <row r="56" spans="1:19" ht="15.75" thickBot="1" x14ac:dyDescent="0.3">
      <c r="A56" s="253" t="s">
        <v>523</v>
      </c>
      <c r="B56" s="311">
        <f t="shared" si="7"/>
        <v>49</v>
      </c>
      <c r="C56" s="312" t="s">
        <v>141</v>
      </c>
      <c r="D56" s="312" t="s">
        <v>188</v>
      </c>
      <c r="E56" s="313">
        <v>68</v>
      </c>
      <c r="F56" s="314">
        <f>обслуговування!$F$9</f>
        <v>18.35469322222222</v>
      </c>
      <c r="G56" s="314">
        <f>обслуговування!$F$14</f>
        <v>514.75357322849766</v>
      </c>
      <c r="H56" s="314">
        <f>обслуговування!$F$15</f>
        <v>590.82555883754219</v>
      </c>
      <c r="I56" s="314">
        <f>обслуговування!$F$20</f>
        <v>1.8354693222222223</v>
      </c>
      <c r="J56" s="314">
        <f>обслуговування!$F$21</f>
        <v>168.86539419157262</v>
      </c>
      <c r="K56" s="315">
        <f t="shared" si="0"/>
        <v>1294.6346888020571</v>
      </c>
      <c r="L56" s="315">
        <f t="shared" si="1"/>
        <v>38.839040664061713</v>
      </c>
      <c r="M56" s="315">
        <f t="shared" si="2"/>
        <v>1333.4737294661188</v>
      </c>
      <c r="N56" s="315">
        <f t="shared" si="3"/>
        <v>266.6947458932238</v>
      </c>
      <c r="O56" s="315">
        <f t="shared" si="4"/>
        <v>1600.1684753593427</v>
      </c>
      <c r="P56" s="315">
        <f t="shared" si="5"/>
        <v>68</v>
      </c>
      <c r="Q56" s="316">
        <f t="shared" si="6"/>
        <v>5.882972335879936</v>
      </c>
      <c r="R56" s="282"/>
      <c r="S56" s="18"/>
    </row>
    <row r="57" spans="1:19" ht="15.75" thickBot="1" x14ac:dyDescent="0.3">
      <c r="A57" s="254" t="s">
        <v>519</v>
      </c>
      <c r="B57" s="311">
        <f t="shared" si="7"/>
        <v>50</v>
      </c>
      <c r="C57" s="312" t="s">
        <v>149</v>
      </c>
      <c r="D57" s="312" t="s">
        <v>204</v>
      </c>
      <c r="E57" s="313">
        <v>145</v>
      </c>
      <c r="F57" s="314">
        <f>обслуговування!$F$9</f>
        <v>18.35469322222222</v>
      </c>
      <c r="G57" s="314">
        <f>обслуговування!$F$14</f>
        <v>514.75357322849766</v>
      </c>
      <c r="H57" s="314">
        <f>обслуговування!$F$15</f>
        <v>590.82555883754219</v>
      </c>
      <c r="I57" s="314">
        <f>обслуговування!$F$20</f>
        <v>1.8354693222222223</v>
      </c>
      <c r="J57" s="314">
        <f>обслуговування!$F$21</f>
        <v>168.86539419157262</v>
      </c>
      <c r="K57" s="315">
        <f t="shared" si="0"/>
        <v>1294.6346888020571</v>
      </c>
      <c r="L57" s="315">
        <f t="shared" si="1"/>
        <v>38.839040664061713</v>
      </c>
      <c r="M57" s="315">
        <f t="shared" si="2"/>
        <v>1333.4737294661188</v>
      </c>
      <c r="N57" s="315">
        <f t="shared" si="3"/>
        <v>266.6947458932238</v>
      </c>
      <c r="O57" s="315">
        <f t="shared" si="4"/>
        <v>1600.1684753593427</v>
      </c>
      <c r="P57" s="315">
        <f t="shared" si="5"/>
        <v>145</v>
      </c>
      <c r="Q57" s="316">
        <f t="shared" si="6"/>
        <v>2.7589111644126598</v>
      </c>
      <c r="R57" s="282"/>
      <c r="S57" s="18"/>
    </row>
    <row r="58" spans="1:19" ht="15.75" thickBot="1" x14ac:dyDescent="0.3">
      <c r="A58" s="253" t="s">
        <v>523</v>
      </c>
      <c r="B58" s="311">
        <f t="shared" si="7"/>
        <v>51</v>
      </c>
      <c r="C58" s="312" t="s">
        <v>141</v>
      </c>
      <c r="D58" s="312" t="s">
        <v>205</v>
      </c>
      <c r="E58" s="313">
        <v>70</v>
      </c>
      <c r="F58" s="314">
        <f>обслуговування!$F$9</f>
        <v>18.35469322222222</v>
      </c>
      <c r="G58" s="314">
        <f>обслуговування!$F$14</f>
        <v>514.75357322849766</v>
      </c>
      <c r="H58" s="314">
        <f>обслуговування!$F$15</f>
        <v>590.82555883754219</v>
      </c>
      <c r="I58" s="314">
        <f>обслуговування!$F$20</f>
        <v>1.8354693222222223</v>
      </c>
      <c r="J58" s="314">
        <f>обслуговування!$F$21</f>
        <v>168.86539419157262</v>
      </c>
      <c r="K58" s="315">
        <f t="shared" si="0"/>
        <v>1294.6346888020571</v>
      </c>
      <c r="L58" s="315">
        <f t="shared" si="1"/>
        <v>38.839040664061713</v>
      </c>
      <c r="M58" s="315">
        <f t="shared" si="2"/>
        <v>1333.4737294661188</v>
      </c>
      <c r="N58" s="315">
        <f t="shared" si="3"/>
        <v>266.6947458932238</v>
      </c>
      <c r="O58" s="315">
        <f t="shared" si="4"/>
        <v>1600.1684753593427</v>
      </c>
      <c r="P58" s="315">
        <f t="shared" si="5"/>
        <v>70</v>
      </c>
      <c r="Q58" s="316">
        <f t="shared" si="6"/>
        <v>5.714887411997652</v>
      </c>
      <c r="R58" s="282"/>
      <c r="S58" s="18"/>
    </row>
    <row r="59" spans="1:19" ht="15.75" thickBot="1" x14ac:dyDescent="0.3">
      <c r="A59" s="254" t="s">
        <v>519</v>
      </c>
      <c r="B59" s="311">
        <f t="shared" si="7"/>
        <v>52</v>
      </c>
      <c r="C59" s="312" t="s">
        <v>142</v>
      </c>
      <c r="D59" s="312" t="s">
        <v>206</v>
      </c>
      <c r="E59" s="313">
        <v>77</v>
      </c>
      <c r="F59" s="314">
        <f>обслуговування!$F$9</f>
        <v>18.35469322222222</v>
      </c>
      <c r="G59" s="314">
        <f>обслуговування!$F$14</f>
        <v>514.75357322849766</v>
      </c>
      <c r="H59" s="314">
        <f>обслуговування!$F$15</f>
        <v>590.82555883754219</v>
      </c>
      <c r="I59" s="314">
        <f>обслуговування!$F$20</f>
        <v>1.8354693222222223</v>
      </c>
      <c r="J59" s="314">
        <f>обслуговування!$F$21</f>
        <v>168.86539419157262</v>
      </c>
      <c r="K59" s="315">
        <f t="shared" si="0"/>
        <v>1294.6346888020571</v>
      </c>
      <c r="L59" s="315">
        <f t="shared" si="1"/>
        <v>38.839040664061713</v>
      </c>
      <c r="M59" s="315">
        <f t="shared" si="2"/>
        <v>1333.4737294661188</v>
      </c>
      <c r="N59" s="315">
        <f t="shared" si="3"/>
        <v>266.6947458932238</v>
      </c>
      <c r="O59" s="315">
        <f t="shared" si="4"/>
        <v>1600.1684753593427</v>
      </c>
      <c r="P59" s="315">
        <f t="shared" si="5"/>
        <v>77</v>
      </c>
      <c r="Q59" s="316">
        <f t="shared" si="6"/>
        <v>5.1953521927251387</v>
      </c>
      <c r="R59" s="282"/>
      <c r="S59" s="18"/>
    </row>
    <row r="60" spans="1:19" ht="15.75" thickBot="1" x14ac:dyDescent="0.3">
      <c r="A60" s="254" t="s">
        <v>519</v>
      </c>
      <c r="B60" s="311">
        <f t="shared" si="7"/>
        <v>53</v>
      </c>
      <c r="C60" s="312" t="s">
        <v>149</v>
      </c>
      <c r="D60" s="312" t="s">
        <v>191</v>
      </c>
      <c r="E60" s="313">
        <v>60</v>
      </c>
      <c r="F60" s="314">
        <f>обслуговування!$F$9</f>
        <v>18.35469322222222</v>
      </c>
      <c r="G60" s="314">
        <f>обслуговування!$F$14</f>
        <v>514.75357322849766</v>
      </c>
      <c r="H60" s="314">
        <f>обслуговування!$F$15</f>
        <v>590.82555883754219</v>
      </c>
      <c r="I60" s="314">
        <f>обслуговування!$F$20</f>
        <v>1.8354693222222223</v>
      </c>
      <c r="J60" s="314">
        <f>обслуговування!$F$21</f>
        <v>168.86539419157262</v>
      </c>
      <c r="K60" s="315">
        <f t="shared" si="0"/>
        <v>1294.6346888020571</v>
      </c>
      <c r="L60" s="315">
        <f t="shared" si="1"/>
        <v>38.839040664061713</v>
      </c>
      <c r="M60" s="315">
        <f t="shared" si="2"/>
        <v>1333.4737294661188</v>
      </c>
      <c r="N60" s="315">
        <f t="shared" si="3"/>
        <v>266.6947458932238</v>
      </c>
      <c r="O60" s="315">
        <f t="shared" si="4"/>
        <v>1600.1684753593427</v>
      </c>
      <c r="P60" s="315">
        <f t="shared" si="5"/>
        <v>60</v>
      </c>
      <c r="Q60" s="316">
        <f t="shared" si="6"/>
        <v>6.6673686473305942</v>
      </c>
      <c r="R60" s="282"/>
      <c r="S60" s="18"/>
    </row>
    <row r="61" spans="1:19" ht="15.75" thickBot="1" x14ac:dyDescent="0.3">
      <c r="A61" s="253" t="s">
        <v>520</v>
      </c>
      <c r="B61" s="311">
        <f t="shared" si="7"/>
        <v>54</v>
      </c>
      <c r="C61" s="312" t="s">
        <v>152</v>
      </c>
      <c r="D61" s="312" t="s">
        <v>169</v>
      </c>
      <c r="E61" s="313">
        <v>67</v>
      </c>
      <c r="F61" s="314">
        <f>обслуговування!$F$9</f>
        <v>18.35469322222222</v>
      </c>
      <c r="G61" s="314">
        <f>обслуговування!$F$14</f>
        <v>514.75357322849766</v>
      </c>
      <c r="H61" s="314">
        <f>обслуговування!$F$15</f>
        <v>590.82555883754219</v>
      </c>
      <c r="I61" s="314">
        <f>обслуговування!$F$20</f>
        <v>1.8354693222222223</v>
      </c>
      <c r="J61" s="314">
        <f>обслуговування!$F$21</f>
        <v>168.86539419157262</v>
      </c>
      <c r="K61" s="315">
        <f t="shared" si="0"/>
        <v>1294.6346888020571</v>
      </c>
      <c r="L61" s="315">
        <f t="shared" si="1"/>
        <v>38.839040664061713</v>
      </c>
      <c r="M61" s="315">
        <f t="shared" si="2"/>
        <v>1333.4737294661188</v>
      </c>
      <c r="N61" s="315">
        <f t="shared" si="3"/>
        <v>266.6947458932238</v>
      </c>
      <c r="O61" s="315">
        <f t="shared" si="4"/>
        <v>1600.1684753593427</v>
      </c>
      <c r="P61" s="315">
        <f t="shared" si="5"/>
        <v>67</v>
      </c>
      <c r="Q61" s="316">
        <f t="shared" si="6"/>
        <v>5.970777893131876</v>
      </c>
      <c r="R61" s="282"/>
      <c r="S61" s="18"/>
    </row>
    <row r="62" spans="1:19" ht="15.75" thickBot="1" x14ac:dyDescent="0.3">
      <c r="A62" s="254" t="s">
        <v>519</v>
      </c>
      <c r="B62" s="311">
        <f t="shared" si="7"/>
        <v>55</v>
      </c>
      <c r="C62" s="312" t="s">
        <v>139</v>
      </c>
      <c r="D62" s="312" t="s">
        <v>173</v>
      </c>
      <c r="E62" s="313">
        <v>132</v>
      </c>
      <c r="F62" s="314">
        <f>обслуговування!$F$9</f>
        <v>18.35469322222222</v>
      </c>
      <c r="G62" s="314">
        <f>обслуговування!$F$14</f>
        <v>514.75357322849766</v>
      </c>
      <c r="H62" s="314">
        <f>обслуговування!$F$15</f>
        <v>590.82555883754219</v>
      </c>
      <c r="I62" s="314">
        <f>обслуговування!$F$20</f>
        <v>1.8354693222222223</v>
      </c>
      <c r="J62" s="314">
        <f>обслуговування!$F$21</f>
        <v>168.86539419157262</v>
      </c>
      <c r="K62" s="315">
        <f t="shared" si="0"/>
        <v>1294.6346888020571</v>
      </c>
      <c r="L62" s="315">
        <f t="shared" si="1"/>
        <v>38.839040664061713</v>
      </c>
      <c r="M62" s="315">
        <f t="shared" si="2"/>
        <v>1333.4737294661188</v>
      </c>
      <c r="N62" s="315">
        <f t="shared" si="3"/>
        <v>266.6947458932238</v>
      </c>
      <c r="O62" s="315">
        <f t="shared" si="4"/>
        <v>1600.1684753593427</v>
      </c>
      <c r="P62" s="315">
        <f t="shared" si="5"/>
        <v>132</v>
      </c>
      <c r="Q62" s="316">
        <f t="shared" si="6"/>
        <v>3.0306221124229973</v>
      </c>
      <c r="R62" s="282"/>
      <c r="S62" s="18"/>
    </row>
    <row r="63" spans="1:19" ht="15.75" thickBot="1" x14ac:dyDescent="0.3">
      <c r="A63" s="253" t="s">
        <v>520</v>
      </c>
      <c r="B63" s="311">
        <f t="shared" si="7"/>
        <v>56</v>
      </c>
      <c r="C63" s="312" t="s">
        <v>152</v>
      </c>
      <c r="D63" s="312" t="s">
        <v>207</v>
      </c>
      <c r="E63" s="313">
        <v>65</v>
      </c>
      <c r="F63" s="314">
        <f>обслуговування!$F$9</f>
        <v>18.35469322222222</v>
      </c>
      <c r="G63" s="314">
        <f>обслуговування!$F$14</f>
        <v>514.75357322849766</v>
      </c>
      <c r="H63" s="314">
        <f>обслуговування!$F$15</f>
        <v>590.82555883754219</v>
      </c>
      <c r="I63" s="314">
        <f>обслуговування!$F$20</f>
        <v>1.8354693222222223</v>
      </c>
      <c r="J63" s="314">
        <f>обслуговування!$F$21</f>
        <v>168.86539419157262</v>
      </c>
      <c r="K63" s="315">
        <f t="shared" si="0"/>
        <v>1294.6346888020571</v>
      </c>
      <c r="L63" s="315">
        <f t="shared" si="1"/>
        <v>38.839040664061713</v>
      </c>
      <c r="M63" s="315">
        <f t="shared" si="2"/>
        <v>1333.4737294661188</v>
      </c>
      <c r="N63" s="315">
        <f t="shared" si="3"/>
        <v>266.6947458932238</v>
      </c>
      <c r="O63" s="315">
        <f t="shared" si="4"/>
        <v>1600.1684753593427</v>
      </c>
      <c r="P63" s="315">
        <f t="shared" si="5"/>
        <v>65</v>
      </c>
      <c r="Q63" s="316">
        <f t="shared" si="6"/>
        <v>6.1544941359974716</v>
      </c>
      <c r="R63" s="282"/>
      <c r="S63" s="18"/>
    </row>
    <row r="64" spans="1:19" ht="15.75" thickBot="1" x14ac:dyDescent="0.3">
      <c r="A64" s="254" t="s">
        <v>519</v>
      </c>
      <c r="B64" s="311">
        <f t="shared" si="7"/>
        <v>57</v>
      </c>
      <c r="C64" s="312" t="s">
        <v>139</v>
      </c>
      <c r="D64" s="312" t="s">
        <v>208</v>
      </c>
      <c r="E64" s="313">
        <v>92</v>
      </c>
      <c r="F64" s="314">
        <f>обслуговування!$F$9</f>
        <v>18.35469322222222</v>
      </c>
      <c r="G64" s="314">
        <f>обслуговування!$F$14</f>
        <v>514.75357322849766</v>
      </c>
      <c r="H64" s="314">
        <f>обслуговування!$F$15</f>
        <v>590.82555883754219</v>
      </c>
      <c r="I64" s="314">
        <f>обслуговування!$F$20</f>
        <v>1.8354693222222223</v>
      </c>
      <c r="J64" s="314">
        <f>обслуговування!$F$21</f>
        <v>168.86539419157262</v>
      </c>
      <c r="K64" s="315">
        <f t="shared" si="0"/>
        <v>1294.6346888020571</v>
      </c>
      <c r="L64" s="315">
        <f t="shared" si="1"/>
        <v>38.839040664061713</v>
      </c>
      <c r="M64" s="315">
        <f t="shared" si="2"/>
        <v>1333.4737294661188</v>
      </c>
      <c r="N64" s="315">
        <f t="shared" si="3"/>
        <v>266.6947458932238</v>
      </c>
      <c r="O64" s="315">
        <f t="shared" si="4"/>
        <v>1600.1684753593427</v>
      </c>
      <c r="P64" s="315">
        <f t="shared" si="5"/>
        <v>92</v>
      </c>
      <c r="Q64" s="316">
        <f t="shared" si="6"/>
        <v>4.3482839004329961</v>
      </c>
      <c r="R64" s="282"/>
      <c r="S64" s="18"/>
    </row>
    <row r="65" spans="1:19" ht="15.75" thickBot="1" x14ac:dyDescent="0.3">
      <c r="A65" s="253" t="s">
        <v>520</v>
      </c>
      <c r="B65" s="311">
        <f t="shared" si="7"/>
        <v>58</v>
      </c>
      <c r="C65" s="312" t="s">
        <v>152</v>
      </c>
      <c r="D65" s="312" t="s">
        <v>173</v>
      </c>
      <c r="E65" s="313">
        <v>108</v>
      </c>
      <c r="F65" s="314">
        <f>обслуговування!$F$9</f>
        <v>18.35469322222222</v>
      </c>
      <c r="G65" s="314">
        <f>обслуговування!$F$14</f>
        <v>514.75357322849766</v>
      </c>
      <c r="H65" s="314">
        <f>обслуговування!$F$15</f>
        <v>590.82555883754219</v>
      </c>
      <c r="I65" s="314">
        <f>обслуговування!$F$20</f>
        <v>1.8354693222222223</v>
      </c>
      <c r="J65" s="314">
        <f>обслуговування!$F$21</f>
        <v>168.86539419157262</v>
      </c>
      <c r="K65" s="315">
        <f t="shared" si="0"/>
        <v>1294.6346888020571</v>
      </c>
      <c r="L65" s="315">
        <f t="shared" si="1"/>
        <v>38.839040664061713</v>
      </c>
      <c r="M65" s="315">
        <f t="shared" si="2"/>
        <v>1333.4737294661188</v>
      </c>
      <c r="N65" s="315">
        <f t="shared" si="3"/>
        <v>266.6947458932238</v>
      </c>
      <c r="O65" s="315">
        <f t="shared" si="4"/>
        <v>1600.1684753593427</v>
      </c>
      <c r="P65" s="315">
        <f t="shared" si="5"/>
        <v>108</v>
      </c>
      <c r="Q65" s="316">
        <f t="shared" si="6"/>
        <v>3.7040936929614414</v>
      </c>
      <c r="R65" s="282"/>
      <c r="S65" s="18"/>
    </row>
    <row r="66" spans="1:19" ht="15.75" thickBot="1" x14ac:dyDescent="0.3">
      <c r="A66" s="254" t="s">
        <v>519</v>
      </c>
      <c r="B66" s="311">
        <f t="shared" si="7"/>
        <v>59</v>
      </c>
      <c r="C66" s="312" t="s">
        <v>139</v>
      </c>
      <c r="D66" s="312" t="s">
        <v>197</v>
      </c>
      <c r="E66" s="313">
        <v>60</v>
      </c>
      <c r="F66" s="314">
        <f>обслуговування!$F$9</f>
        <v>18.35469322222222</v>
      </c>
      <c r="G66" s="314">
        <f>обслуговування!$F$14</f>
        <v>514.75357322849766</v>
      </c>
      <c r="H66" s="314">
        <f>обслуговування!$F$15</f>
        <v>590.82555883754219</v>
      </c>
      <c r="I66" s="314">
        <f>обслуговування!$F$20</f>
        <v>1.8354693222222223</v>
      </c>
      <c r="J66" s="314">
        <f>обслуговування!$F$21</f>
        <v>168.86539419157262</v>
      </c>
      <c r="K66" s="315">
        <f t="shared" si="0"/>
        <v>1294.6346888020571</v>
      </c>
      <c r="L66" s="315">
        <f t="shared" si="1"/>
        <v>38.839040664061713</v>
      </c>
      <c r="M66" s="315">
        <f t="shared" si="2"/>
        <v>1333.4737294661188</v>
      </c>
      <c r="N66" s="315">
        <f t="shared" si="3"/>
        <v>266.6947458932238</v>
      </c>
      <c r="O66" s="315">
        <f t="shared" si="4"/>
        <v>1600.1684753593427</v>
      </c>
      <c r="P66" s="315">
        <f t="shared" si="5"/>
        <v>60</v>
      </c>
      <c r="Q66" s="316">
        <f t="shared" si="6"/>
        <v>6.6673686473305942</v>
      </c>
      <c r="R66" s="282"/>
      <c r="S66" s="18"/>
    </row>
    <row r="67" spans="1:19" ht="15.75" thickBot="1" x14ac:dyDescent="0.3">
      <c r="A67" s="253" t="s">
        <v>520</v>
      </c>
      <c r="B67" s="311">
        <f t="shared" si="7"/>
        <v>60</v>
      </c>
      <c r="C67" s="312" t="s">
        <v>152</v>
      </c>
      <c r="D67" s="312" t="s">
        <v>175</v>
      </c>
      <c r="E67" s="313">
        <v>70</v>
      </c>
      <c r="F67" s="314">
        <f>обслуговування!$F$9</f>
        <v>18.35469322222222</v>
      </c>
      <c r="G67" s="314">
        <f>обслуговування!$F$14</f>
        <v>514.75357322849766</v>
      </c>
      <c r="H67" s="314">
        <f>обслуговування!$F$15</f>
        <v>590.82555883754219</v>
      </c>
      <c r="I67" s="314">
        <f>обслуговування!$F$20</f>
        <v>1.8354693222222223</v>
      </c>
      <c r="J67" s="314">
        <f>обслуговування!$F$21</f>
        <v>168.86539419157262</v>
      </c>
      <c r="K67" s="315">
        <f t="shared" si="0"/>
        <v>1294.6346888020571</v>
      </c>
      <c r="L67" s="315">
        <f t="shared" si="1"/>
        <v>38.839040664061713</v>
      </c>
      <c r="M67" s="315">
        <f t="shared" si="2"/>
        <v>1333.4737294661188</v>
      </c>
      <c r="N67" s="315">
        <f t="shared" si="3"/>
        <v>266.6947458932238</v>
      </c>
      <c r="O67" s="315">
        <f t="shared" si="4"/>
        <v>1600.1684753593427</v>
      </c>
      <c r="P67" s="315">
        <f t="shared" si="5"/>
        <v>70</v>
      </c>
      <c r="Q67" s="316">
        <f t="shared" si="6"/>
        <v>5.714887411997652</v>
      </c>
      <c r="R67" s="282"/>
      <c r="S67" s="18"/>
    </row>
    <row r="68" spans="1:19" ht="15.75" thickBot="1" x14ac:dyDescent="0.3">
      <c r="A68" s="254" t="s">
        <v>519</v>
      </c>
      <c r="B68" s="311">
        <f t="shared" si="7"/>
        <v>61</v>
      </c>
      <c r="C68" s="312" t="s">
        <v>146</v>
      </c>
      <c r="D68" s="312" t="s">
        <v>209</v>
      </c>
      <c r="E68" s="313">
        <v>35</v>
      </c>
      <c r="F68" s="314">
        <f>обслуговування!$F$9</f>
        <v>18.35469322222222</v>
      </c>
      <c r="G68" s="314">
        <f>обслуговування!$F$14</f>
        <v>514.75357322849766</v>
      </c>
      <c r="H68" s="314">
        <f>обслуговування!$F$15</f>
        <v>590.82555883754219</v>
      </c>
      <c r="I68" s="314">
        <f>обслуговування!$F$20</f>
        <v>1.8354693222222223</v>
      </c>
      <c r="J68" s="314">
        <f>обслуговування!$F$21</f>
        <v>168.86539419157262</v>
      </c>
      <c r="K68" s="315">
        <f t="shared" si="0"/>
        <v>1294.6346888020571</v>
      </c>
      <c r="L68" s="315">
        <f t="shared" si="1"/>
        <v>38.839040664061713</v>
      </c>
      <c r="M68" s="315">
        <f t="shared" si="2"/>
        <v>1333.4737294661188</v>
      </c>
      <c r="N68" s="315">
        <f t="shared" si="3"/>
        <v>266.6947458932238</v>
      </c>
      <c r="O68" s="315">
        <f t="shared" si="4"/>
        <v>1600.1684753593427</v>
      </c>
      <c r="P68" s="315">
        <f t="shared" si="5"/>
        <v>35</v>
      </c>
      <c r="Q68" s="316">
        <f t="shared" si="6"/>
        <v>11.429774823995304</v>
      </c>
      <c r="R68" s="282"/>
      <c r="S68" s="18"/>
    </row>
    <row r="69" spans="1:19" ht="15.75" thickBot="1" x14ac:dyDescent="0.3">
      <c r="A69" s="254" t="s">
        <v>524</v>
      </c>
      <c r="B69" s="311">
        <f t="shared" si="7"/>
        <v>62</v>
      </c>
      <c r="C69" s="312" t="s">
        <v>152</v>
      </c>
      <c r="D69" s="312" t="s">
        <v>210</v>
      </c>
      <c r="E69" s="313">
        <v>172</v>
      </c>
      <c r="F69" s="314">
        <f>обслуговування!$F$9</f>
        <v>18.35469322222222</v>
      </c>
      <c r="G69" s="314">
        <f>обслуговування!$F$14</f>
        <v>514.75357322849766</v>
      </c>
      <c r="H69" s="314">
        <f>обслуговування!$F$15</f>
        <v>590.82555883754219</v>
      </c>
      <c r="I69" s="314">
        <f>обслуговування!$F$20</f>
        <v>1.8354693222222223</v>
      </c>
      <c r="J69" s="314">
        <f>обслуговування!$F$21</f>
        <v>168.86539419157262</v>
      </c>
      <c r="K69" s="315">
        <f t="shared" si="0"/>
        <v>1294.6346888020571</v>
      </c>
      <c r="L69" s="315">
        <f t="shared" si="1"/>
        <v>38.839040664061713</v>
      </c>
      <c r="M69" s="315">
        <f t="shared" si="2"/>
        <v>1333.4737294661188</v>
      </c>
      <c r="N69" s="315">
        <f t="shared" si="3"/>
        <v>266.6947458932238</v>
      </c>
      <c r="O69" s="315">
        <f t="shared" si="4"/>
        <v>1600.1684753593427</v>
      </c>
      <c r="P69" s="315">
        <f t="shared" si="5"/>
        <v>172</v>
      </c>
      <c r="Q69" s="316">
        <f t="shared" si="6"/>
        <v>2.3258262723246261</v>
      </c>
      <c r="R69" s="282"/>
      <c r="S69" s="18"/>
    </row>
    <row r="70" spans="1:19" ht="15.75" thickBot="1" x14ac:dyDescent="0.3">
      <c r="A70" s="254" t="s">
        <v>519</v>
      </c>
      <c r="B70" s="311">
        <f t="shared" si="7"/>
        <v>63</v>
      </c>
      <c r="C70" s="312" t="s">
        <v>146</v>
      </c>
      <c r="D70" s="312" t="s">
        <v>203</v>
      </c>
      <c r="E70" s="313">
        <v>60</v>
      </c>
      <c r="F70" s="314">
        <f>обслуговування!$F$9</f>
        <v>18.35469322222222</v>
      </c>
      <c r="G70" s="314">
        <f>обслуговування!$F$14</f>
        <v>514.75357322849766</v>
      </c>
      <c r="H70" s="314">
        <f>обслуговування!$F$15</f>
        <v>590.82555883754219</v>
      </c>
      <c r="I70" s="314">
        <f>обслуговування!$F$20</f>
        <v>1.8354693222222223</v>
      </c>
      <c r="J70" s="314">
        <f>обслуговування!$F$21</f>
        <v>168.86539419157262</v>
      </c>
      <c r="K70" s="315">
        <f t="shared" si="0"/>
        <v>1294.6346888020571</v>
      </c>
      <c r="L70" s="315">
        <f t="shared" si="1"/>
        <v>38.839040664061713</v>
      </c>
      <c r="M70" s="315">
        <f t="shared" si="2"/>
        <v>1333.4737294661188</v>
      </c>
      <c r="N70" s="315">
        <f t="shared" si="3"/>
        <v>266.6947458932238</v>
      </c>
      <c r="O70" s="315">
        <f t="shared" si="4"/>
        <v>1600.1684753593427</v>
      </c>
      <c r="P70" s="315">
        <f t="shared" si="5"/>
        <v>60</v>
      </c>
      <c r="Q70" s="316">
        <f t="shared" si="6"/>
        <v>6.6673686473305942</v>
      </c>
      <c r="R70" s="282"/>
      <c r="S70" s="18"/>
    </row>
    <row r="71" spans="1:19" ht="15.75" thickBot="1" x14ac:dyDescent="0.3">
      <c r="A71" s="254" t="s">
        <v>524</v>
      </c>
      <c r="B71" s="311">
        <f t="shared" si="7"/>
        <v>64</v>
      </c>
      <c r="C71" s="312" t="s">
        <v>152</v>
      </c>
      <c r="D71" s="312" t="s">
        <v>188</v>
      </c>
      <c r="E71" s="313">
        <v>171</v>
      </c>
      <c r="F71" s="314">
        <f>обслуговування!$F$9</f>
        <v>18.35469322222222</v>
      </c>
      <c r="G71" s="314">
        <f>обслуговування!$F$14</f>
        <v>514.75357322849766</v>
      </c>
      <c r="H71" s="314">
        <f>обслуговування!$F$15</f>
        <v>590.82555883754219</v>
      </c>
      <c r="I71" s="314">
        <f>обслуговування!$F$20</f>
        <v>1.8354693222222223</v>
      </c>
      <c r="J71" s="314">
        <f>обслуговування!$F$21</f>
        <v>168.86539419157262</v>
      </c>
      <c r="K71" s="315">
        <f t="shared" si="0"/>
        <v>1294.6346888020571</v>
      </c>
      <c r="L71" s="315">
        <f t="shared" si="1"/>
        <v>38.839040664061713</v>
      </c>
      <c r="M71" s="315">
        <f t="shared" si="2"/>
        <v>1333.4737294661188</v>
      </c>
      <c r="N71" s="315">
        <f t="shared" si="3"/>
        <v>266.6947458932238</v>
      </c>
      <c r="O71" s="315">
        <f t="shared" si="4"/>
        <v>1600.1684753593427</v>
      </c>
      <c r="P71" s="315">
        <f t="shared" si="5"/>
        <v>171</v>
      </c>
      <c r="Q71" s="316">
        <f t="shared" si="6"/>
        <v>2.3394275955545947</v>
      </c>
      <c r="R71" s="282"/>
      <c r="S71" s="18"/>
    </row>
    <row r="72" spans="1:19" ht="15.75" thickBot="1" x14ac:dyDescent="0.3">
      <c r="A72" s="254" t="s">
        <v>519</v>
      </c>
      <c r="B72" s="311">
        <f t="shared" si="7"/>
        <v>65</v>
      </c>
      <c r="C72" s="312" t="s">
        <v>146</v>
      </c>
      <c r="D72" s="312" t="s">
        <v>211</v>
      </c>
      <c r="E72" s="313">
        <v>105</v>
      </c>
      <c r="F72" s="314">
        <f>обслуговування!$F$9</f>
        <v>18.35469322222222</v>
      </c>
      <c r="G72" s="314">
        <f>обслуговування!$F$14</f>
        <v>514.75357322849766</v>
      </c>
      <c r="H72" s="314">
        <f>обслуговування!$F$15</f>
        <v>590.82555883754219</v>
      </c>
      <c r="I72" s="314">
        <f>обслуговування!$F$20</f>
        <v>1.8354693222222223</v>
      </c>
      <c r="J72" s="314">
        <f>обслуговування!$F$21</f>
        <v>168.86539419157262</v>
      </c>
      <c r="K72" s="315">
        <f t="shared" ref="K72:K121" si="8">F72+G72+H72+I72+J72</f>
        <v>1294.6346888020571</v>
      </c>
      <c r="L72" s="315">
        <f t="shared" ref="L72:L121" si="9">K72*3/100</f>
        <v>38.839040664061713</v>
      </c>
      <c r="M72" s="315">
        <f t="shared" ref="M72:M121" si="10">K72+L72</f>
        <v>1333.4737294661188</v>
      </c>
      <c r="N72" s="315">
        <f t="shared" ref="N72:N121" si="11">M72*0.2</f>
        <v>266.6947458932238</v>
      </c>
      <c r="O72" s="315">
        <f t="shared" ref="O72:O121" si="12">M72+N72</f>
        <v>1600.1684753593427</v>
      </c>
      <c r="P72" s="315">
        <f t="shared" ref="P72:P121" si="13">E72</f>
        <v>105</v>
      </c>
      <c r="Q72" s="316">
        <f t="shared" ref="Q72:Q119" si="14">O72/P72/4</f>
        <v>3.8099249413317682</v>
      </c>
      <c r="R72" s="282"/>
      <c r="S72" s="18"/>
    </row>
    <row r="73" spans="1:19" ht="15.75" thickBot="1" x14ac:dyDescent="0.3">
      <c r="A73" s="254" t="s">
        <v>524</v>
      </c>
      <c r="B73" s="311">
        <f t="shared" si="7"/>
        <v>66</v>
      </c>
      <c r="C73" s="312" t="s">
        <v>152</v>
      </c>
      <c r="D73" s="312" t="s">
        <v>212</v>
      </c>
      <c r="E73" s="313">
        <v>120</v>
      </c>
      <c r="F73" s="314">
        <f>обслуговування!$F$9</f>
        <v>18.35469322222222</v>
      </c>
      <c r="G73" s="314">
        <f>обслуговування!$F$14</f>
        <v>514.75357322849766</v>
      </c>
      <c r="H73" s="314">
        <f>обслуговування!$F$15</f>
        <v>590.82555883754219</v>
      </c>
      <c r="I73" s="314">
        <f>обслуговування!$F$20</f>
        <v>1.8354693222222223</v>
      </c>
      <c r="J73" s="314">
        <f>обслуговування!$F$21</f>
        <v>168.86539419157262</v>
      </c>
      <c r="K73" s="315">
        <f t="shared" si="8"/>
        <v>1294.6346888020571</v>
      </c>
      <c r="L73" s="315">
        <f t="shared" si="9"/>
        <v>38.839040664061713</v>
      </c>
      <c r="M73" s="315">
        <f t="shared" si="10"/>
        <v>1333.4737294661188</v>
      </c>
      <c r="N73" s="315">
        <f t="shared" si="11"/>
        <v>266.6947458932238</v>
      </c>
      <c r="O73" s="315">
        <f t="shared" si="12"/>
        <v>1600.1684753593427</v>
      </c>
      <c r="P73" s="315">
        <f t="shared" si="13"/>
        <v>120</v>
      </c>
      <c r="Q73" s="316">
        <f t="shared" si="14"/>
        <v>3.3336843236652971</v>
      </c>
      <c r="R73" s="282"/>
      <c r="S73" s="18"/>
    </row>
    <row r="74" spans="1:19" ht="15.75" thickBot="1" x14ac:dyDescent="0.3">
      <c r="A74" s="254" t="s">
        <v>519</v>
      </c>
      <c r="B74" s="311">
        <f t="shared" ref="B74:B138" si="15">B73+1</f>
        <v>67</v>
      </c>
      <c r="C74" s="312" t="s">
        <v>146</v>
      </c>
      <c r="D74" s="312" t="s">
        <v>213</v>
      </c>
      <c r="E74" s="313">
        <v>70</v>
      </c>
      <c r="F74" s="314">
        <f>обслуговування!$F$9</f>
        <v>18.35469322222222</v>
      </c>
      <c r="G74" s="314">
        <f>обслуговування!$F$14</f>
        <v>514.75357322849766</v>
      </c>
      <c r="H74" s="314">
        <f>обслуговування!$F$15</f>
        <v>590.82555883754219</v>
      </c>
      <c r="I74" s="314">
        <f>обслуговування!$F$20</f>
        <v>1.8354693222222223</v>
      </c>
      <c r="J74" s="314">
        <f>обслуговування!$F$21</f>
        <v>168.86539419157262</v>
      </c>
      <c r="K74" s="315">
        <f t="shared" si="8"/>
        <v>1294.6346888020571</v>
      </c>
      <c r="L74" s="315">
        <f t="shared" si="9"/>
        <v>38.839040664061713</v>
      </c>
      <c r="M74" s="315">
        <f t="shared" si="10"/>
        <v>1333.4737294661188</v>
      </c>
      <c r="N74" s="315">
        <f t="shared" si="11"/>
        <v>266.6947458932238</v>
      </c>
      <c r="O74" s="315">
        <f t="shared" si="12"/>
        <v>1600.1684753593427</v>
      </c>
      <c r="P74" s="315">
        <f t="shared" si="13"/>
        <v>70</v>
      </c>
      <c r="Q74" s="316">
        <f t="shared" si="14"/>
        <v>5.714887411997652</v>
      </c>
      <c r="R74" s="282">
        <v>1</v>
      </c>
      <c r="S74" s="18"/>
    </row>
    <row r="75" spans="1:19" ht="15.75" thickBot="1" x14ac:dyDescent="0.3">
      <c r="A75" s="254" t="s">
        <v>524</v>
      </c>
      <c r="B75" s="311">
        <f t="shared" si="15"/>
        <v>68</v>
      </c>
      <c r="C75" s="312" t="s">
        <v>152</v>
      </c>
      <c r="D75" s="312" t="s">
        <v>214</v>
      </c>
      <c r="E75" s="313">
        <v>34</v>
      </c>
      <c r="F75" s="314">
        <f>обслуговування!$F$9</f>
        <v>18.35469322222222</v>
      </c>
      <c r="G75" s="314">
        <f>обслуговування!$F$14</f>
        <v>514.75357322849766</v>
      </c>
      <c r="H75" s="314">
        <f>обслуговування!$F$15</f>
        <v>590.82555883754219</v>
      </c>
      <c r="I75" s="314">
        <f>обслуговування!$F$20</f>
        <v>1.8354693222222223</v>
      </c>
      <c r="J75" s="314">
        <f>обслуговування!$F$21</f>
        <v>168.86539419157262</v>
      </c>
      <c r="K75" s="315">
        <f t="shared" si="8"/>
        <v>1294.6346888020571</v>
      </c>
      <c r="L75" s="315">
        <f t="shared" si="9"/>
        <v>38.839040664061713</v>
      </c>
      <c r="M75" s="315">
        <f t="shared" si="10"/>
        <v>1333.4737294661188</v>
      </c>
      <c r="N75" s="315">
        <f t="shared" si="11"/>
        <v>266.6947458932238</v>
      </c>
      <c r="O75" s="315">
        <f t="shared" si="12"/>
        <v>1600.1684753593427</v>
      </c>
      <c r="P75" s="315">
        <f t="shared" si="13"/>
        <v>34</v>
      </c>
      <c r="Q75" s="316">
        <f t="shared" si="14"/>
        <v>11.765944671759872</v>
      </c>
      <c r="R75" s="282"/>
      <c r="S75" s="18"/>
    </row>
    <row r="76" spans="1:19" ht="15.75" thickBot="1" x14ac:dyDescent="0.3">
      <c r="A76" s="256" t="s">
        <v>525</v>
      </c>
      <c r="B76" s="311">
        <f t="shared" si="15"/>
        <v>69</v>
      </c>
      <c r="C76" s="312" t="s">
        <v>146</v>
      </c>
      <c r="D76" s="312" t="s">
        <v>215</v>
      </c>
      <c r="E76" s="313">
        <v>105</v>
      </c>
      <c r="F76" s="314">
        <f>обслуговування!$F$9</f>
        <v>18.35469322222222</v>
      </c>
      <c r="G76" s="314">
        <f>обслуговування!$F$14</f>
        <v>514.75357322849766</v>
      </c>
      <c r="H76" s="314">
        <f>обслуговування!$F$15</f>
        <v>590.82555883754219</v>
      </c>
      <c r="I76" s="314">
        <f>обслуговування!$F$20</f>
        <v>1.8354693222222223</v>
      </c>
      <c r="J76" s="314">
        <f>обслуговування!$F$21</f>
        <v>168.86539419157262</v>
      </c>
      <c r="K76" s="315">
        <f t="shared" si="8"/>
        <v>1294.6346888020571</v>
      </c>
      <c r="L76" s="315">
        <f t="shared" si="9"/>
        <v>38.839040664061713</v>
      </c>
      <c r="M76" s="315">
        <f t="shared" si="10"/>
        <v>1333.4737294661188</v>
      </c>
      <c r="N76" s="315">
        <f t="shared" si="11"/>
        <v>266.6947458932238</v>
      </c>
      <c r="O76" s="315">
        <f t="shared" si="12"/>
        <v>1600.1684753593427</v>
      </c>
      <c r="P76" s="315">
        <f t="shared" si="13"/>
        <v>105</v>
      </c>
      <c r="Q76" s="316">
        <f t="shared" si="14"/>
        <v>3.8099249413317682</v>
      </c>
      <c r="R76" s="282"/>
      <c r="S76" s="18"/>
    </row>
    <row r="77" spans="1:19" ht="15.75" thickBot="1" x14ac:dyDescent="0.3">
      <c r="A77" s="253" t="s">
        <v>520</v>
      </c>
      <c r="B77" s="311">
        <f t="shared" si="15"/>
        <v>70</v>
      </c>
      <c r="C77" s="312" t="s">
        <v>152</v>
      </c>
      <c r="D77" s="312" t="s">
        <v>216</v>
      </c>
      <c r="E77" s="313">
        <v>99</v>
      </c>
      <c r="F77" s="314">
        <f>обслуговування!$F$9</f>
        <v>18.35469322222222</v>
      </c>
      <c r="G77" s="314">
        <f>обслуговування!$F$14</f>
        <v>514.75357322849766</v>
      </c>
      <c r="H77" s="314">
        <f>обслуговування!$F$15</f>
        <v>590.82555883754219</v>
      </c>
      <c r="I77" s="314">
        <f>обслуговування!$F$20</f>
        <v>1.8354693222222223</v>
      </c>
      <c r="J77" s="314">
        <f>обслуговування!$F$21</f>
        <v>168.86539419157262</v>
      </c>
      <c r="K77" s="315">
        <f t="shared" si="8"/>
        <v>1294.6346888020571</v>
      </c>
      <c r="L77" s="315">
        <f t="shared" si="9"/>
        <v>38.839040664061713</v>
      </c>
      <c r="M77" s="315">
        <f t="shared" si="10"/>
        <v>1333.4737294661188</v>
      </c>
      <c r="N77" s="315">
        <f t="shared" si="11"/>
        <v>266.6947458932238</v>
      </c>
      <c r="O77" s="315">
        <f t="shared" si="12"/>
        <v>1600.1684753593427</v>
      </c>
      <c r="P77" s="315">
        <f t="shared" si="13"/>
        <v>99</v>
      </c>
      <c r="Q77" s="316">
        <f t="shared" si="14"/>
        <v>4.040829483230663</v>
      </c>
      <c r="R77" s="282"/>
      <c r="S77" s="18"/>
    </row>
    <row r="78" spans="1:19" ht="15.75" thickBot="1" x14ac:dyDescent="0.3">
      <c r="A78" s="254" t="s">
        <v>519</v>
      </c>
      <c r="B78" s="311">
        <f t="shared" si="15"/>
        <v>71</v>
      </c>
      <c r="C78" s="312" t="s">
        <v>153</v>
      </c>
      <c r="D78" s="312" t="s">
        <v>180</v>
      </c>
      <c r="E78" s="313">
        <v>108</v>
      </c>
      <c r="F78" s="314">
        <f>обслуговування!$F$9</f>
        <v>18.35469322222222</v>
      </c>
      <c r="G78" s="314">
        <f>обслуговування!$F$14</f>
        <v>514.75357322849766</v>
      </c>
      <c r="H78" s="314">
        <f>обслуговування!$F$15</f>
        <v>590.82555883754219</v>
      </c>
      <c r="I78" s="314">
        <f>обслуговування!$F$20</f>
        <v>1.8354693222222223</v>
      </c>
      <c r="J78" s="314">
        <f>обслуговування!$F$21</f>
        <v>168.86539419157262</v>
      </c>
      <c r="K78" s="315">
        <f t="shared" si="8"/>
        <v>1294.6346888020571</v>
      </c>
      <c r="L78" s="315">
        <f t="shared" si="9"/>
        <v>38.839040664061713</v>
      </c>
      <c r="M78" s="315">
        <f t="shared" si="10"/>
        <v>1333.4737294661188</v>
      </c>
      <c r="N78" s="315">
        <f t="shared" si="11"/>
        <v>266.6947458932238</v>
      </c>
      <c r="O78" s="315">
        <f t="shared" si="12"/>
        <v>1600.1684753593427</v>
      </c>
      <c r="P78" s="315">
        <f t="shared" si="13"/>
        <v>108</v>
      </c>
      <c r="Q78" s="316">
        <f t="shared" si="14"/>
        <v>3.7040936929614414</v>
      </c>
      <c r="R78" s="282"/>
      <c r="S78" s="18"/>
    </row>
    <row r="79" spans="1:19" ht="15.75" thickBot="1" x14ac:dyDescent="0.3">
      <c r="A79" s="253" t="s">
        <v>520</v>
      </c>
      <c r="B79" s="311">
        <f t="shared" si="15"/>
        <v>72</v>
      </c>
      <c r="C79" s="312" t="s">
        <v>154</v>
      </c>
      <c r="D79" s="312" t="s">
        <v>202</v>
      </c>
      <c r="E79" s="313">
        <v>60</v>
      </c>
      <c r="F79" s="314">
        <f>обслуговування!$F$9</f>
        <v>18.35469322222222</v>
      </c>
      <c r="G79" s="314">
        <f>обслуговування!$F$14</f>
        <v>514.75357322849766</v>
      </c>
      <c r="H79" s="314">
        <f>обслуговування!$F$15</f>
        <v>590.82555883754219</v>
      </c>
      <c r="I79" s="314">
        <f>обслуговування!$F$20</f>
        <v>1.8354693222222223</v>
      </c>
      <c r="J79" s="314">
        <f>обслуговування!$F$21</f>
        <v>168.86539419157262</v>
      </c>
      <c r="K79" s="315">
        <f t="shared" si="8"/>
        <v>1294.6346888020571</v>
      </c>
      <c r="L79" s="315">
        <f t="shared" si="9"/>
        <v>38.839040664061713</v>
      </c>
      <c r="M79" s="315">
        <f t="shared" si="10"/>
        <v>1333.4737294661188</v>
      </c>
      <c r="N79" s="315">
        <f t="shared" si="11"/>
        <v>266.6947458932238</v>
      </c>
      <c r="O79" s="315">
        <f t="shared" si="12"/>
        <v>1600.1684753593427</v>
      </c>
      <c r="P79" s="315">
        <f t="shared" si="13"/>
        <v>60</v>
      </c>
      <c r="Q79" s="316">
        <f t="shared" si="14"/>
        <v>6.6673686473305942</v>
      </c>
      <c r="R79" s="282"/>
      <c r="S79" s="18"/>
    </row>
    <row r="80" spans="1:19" ht="15.75" thickBot="1" x14ac:dyDescent="0.3">
      <c r="A80" s="254" t="s">
        <v>519</v>
      </c>
      <c r="B80" s="311">
        <f t="shared" si="15"/>
        <v>73</v>
      </c>
      <c r="C80" s="312" t="s">
        <v>153</v>
      </c>
      <c r="D80" s="312" t="s">
        <v>182</v>
      </c>
      <c r="E80" s="313">
        <v>107</v>
      </c>
      <c r="F80" s="314">
        <f>обслуговування!$F$9</f>
        <v>18.35469322222222</v>
      </c>
      <c r="G80" s="314">
        <f>обслуговування!$F$14</f>
        <v>514.75357322849766</v>
      </c>
      <c r="H80" s="314">
        <f>обслуговування!$F$15</f>
        <v>590.82555883754219</v>
      </c>
      <c r="I80" s="314">
        <f>обслуговування!$F$20</f>
        <v>1.8354693222222223</v>
      </c>
      <c r="J80" s="314">
        <f>обслуговування!$F$21</f>
        <v>168.86539419157262</v>
      </c>
      <c r="K80" s="315">
        <f t="shared" si="8"/>
        <v>1294.6346888020571</v>
      </c>
      <c r="L80" s="315">
        <f t="shared" si="9"/>
        <v>38.839040664061713</v>
      </c>
      <c r="M80" s="315">
        <f t="shared" si="10"/>
        <v>1333.4737294661188</v>
      </c>
      <c r="N80" s="315">
        <f t="shared" si="11"/>
        <v>266.6947458932238</v>
      </c>
      <c r="O80" s="315">
        <f t="shared" si="12"/>
        <v>1600.1684753593427</v>
      </c>
      <c r="P80" s="315">
        <f t="shared" si="13"/>
        <v>107</v>
      </c>
      <c r="Q80" s="316">
        <f t="shared" si="14"/>
        <v>3.7387113910265017</v>
      </c>
      <c r="R80" s="282">
        <v>1</v>
      </c>
      <c r="S80" s="18"/>
    </row>
    <row r="81" spans="1:19" ht="15.75" thickBot="1" x14ac:dyDescent="0.3">
      <c r="A81" s="253" t="s">
        <v>520</v>
      </c>
      <c r="B81" s="311">
        <f t="shared" si="15"/>
        <v>74</v>
      </c>
      <c r="C81" s="312" t="s">
        <v>154</v>
      </c>
      <c r="D81" s="312" t="s">
        <v>166</v>
      </c>
      <c r="E81" s="313">
        <v>162</v>
      </c>
      <c r="F81" s="314">
        <f>обслуговування!$F$9</f>
        <v>18.35469322222222</v>
      </c>
      <c r="G81" s="314">
        <f>обслуговування!$F$14</f>
        <v>514.75357322849766</v>
      </c>
      <c r="H81" s="314">
        <f>обслуговування!$F$15</f>
        <v>590.82555883754219</v>
      </c>
      <c r="I81" s="314">
        <f>обслуговування!$F$20</f>
        <v>1.8354693222222223</v>
      </c>
      <c r="J81" s="314">
        <f>обслуговування!$F$21</f>
        <v>168.86539419157262</v>
      </c>
      <c r="K81" s="315">
        <f t="shared" si="8"/>
        <v>1294.6346888020571</v>
      </c>
      <c r="L81" s="315">
        <f t="shared" si="9"/>
        <v>38.839040664061713</v>
      </c>
      <c r="M81" s="315">
        <f t="shared" si="10"/>
        <v>1333.4737294661188</v>
      </c>
      <c r="N81" s="315">
        <f t="shared" si="11"/>
        <v>266.6947458932238</v>
      </c>
      <c r="O81" s="315">
        <f t="shared" si="12"/>
        <v>1600.1684753593427</v>
      </c>
      <c r="P81" s="315">
        <f t="shared" si="13"/>
        <v>162</v>
      </c>
      <c r="Q81" s="316">
        <f t="shared" si="14"/>
        <v>2.4693957953076278</v>
      </c>
      <c r="R81" s="282"/>
      <c r="S81" s="18"/>
    </row>
    <row r="82" spans="1:19" ht="15.75" thickBot="1" x14ac:dyDescent="0.3">
      <c r="A82" s="254" t="s">
        <v>519</v>
      </c>
      <c r="B82" s="311">
        <f t="shared" si="15"/>
        <v>75</v>
      </c>
      <c r="C82" s="312" t="s">
        <v>153</v>
      </c>
      <c r="D82" s="312" t="s">
        <v>208</v>
      </c>
      <c r="E82" s="313">
        <v>107</v>
      </c>
      <c r="F82" s="314">
        <f>обслуговування!$F$9</f>
        <v>18.35469322222222</v>
      </c>
      <c r="G82" s="314">
        <f>обслуговування!$F$14</f>
        <v>514.75357322849766</v>
      </c>
      <c r="H82" s="314">
        <f>обслуговування!$F$15</f>
        <v>590.82555883754219</v>
      </c>
      <c r="I82" s="314">
        <f>обслуговування!$F$20</f>
        <v>1.8354693222222223</v>
      </c>
      <c r="J82" s="314">
        <f>обслуговування!$F$21</f>
        <v>168.86539419157262</v>
      </c>
      <c r="K82" s="315">
        <f t="shared" si="8"/>
        <v>1294.6346888020571</v>
      </c>
      <c r="L82" s="315">
        <f t="shared" si="9"/>
        <v>38.839040664061713</v>
      </c>
      <c r="M82" s="315">
        <f t="shared" si="10"/>
        <v>1333.4737294661188</v>
      </c>
      <c r="N82" s="315">
        <f t="shared" si="11"/>
        <v>266.6947458932238</v>
      </c>
      <c r="O82" s="315">
        <f t="shared" si="12"/>
        <v>1600.1684753593427</v>
      </c>
      <c r="P82" s="315">
        <f t="shared" si="13"/>
        <v>107</v>
      </c>
      <c r="Q82" s="316">
        <f t="shared" si="14"/>
        <v>3.7387113910265017</v>
      </c>
      <c r="R82" s="282"/>
      <c r="S82" s="18"/>
    </row>
    <row r="83" spans="1:19" ht="15.75" thickBot="1" x14ac:dyDescent="0.3">
      <c r="A83" s="254" t="s">
        <v>519</v>
      </c>
      <c r="B83" s="311">
        <f t="shared" si="15"/>
        <v>76</v>
      </c>
      <c r="C83" s="312" t="s">
        <v>154</v>
      </c>
      <c r="D83" s="312" t="s">
        <v>199</v>
      </c>
      <c r="E83" s="313">
        <v>181</v>
      </c>
      <c r="F83" s="314">
        <f>обслуговування!$F$9</f>
        <v>18.35469322222222</v>
      </c>
      <c r="G83" s="314">
        <f>обслуговування!$F$14</f>
        <v>514.75357322849766</v>
      </c>
      <c r="H83" s="314">
        <f>обслуговування!$F$15</f>
        <v>590.82555883754219</v>
      </c>
      <c r="I83" s="314">
        <f>обслуговування!$F$20</f>
        <v>1.8354693222222223</v>
      </c>
      <c r="J83" s="314">
        <f>обслуговування!$F$21</f>
        <v>168.86539419157262</v>
      </c>
      <c r="K83" s="315">
        <f t="shared" si="8"/>
        <v>1294.6346888020571</v>
      </c>
      <c r="L83" s="315">
        <f t="shared" si="9"/>
        <v>38.839040664061713</v>
      </c>
      <c r="M83" s="315">
        <f t="shared" si="10"/>
        <v>1333.4737294661188</v>
      </c>
      <c r="N83" s="315">
        <f t="shared" si="11"/>
        <v>266.6947458932238</v>
      </c>
      <c r="O83" s="315">
        <f t="shared" si="12"/>
        <v>1600.1684753593427</v>
      </c>
      <c r="P83" s="315">
        <f t="shared" si="13"/>
        <v>181</v>
      </c>
      <c r="Q83" s="316">
        <f t="shared" si="14"/>
        <v>2.210177452153788</v>
      </c>
      <c r="R83" s="282">
        <v>3</v>
      </c>
      <c r="S83" s="18"/>
    </row>
    <row r="84" spans="1:19" ht="15.75" thickBot="1" x14ac:dyDescent="0.3">
      <c r="A84" s="254" t="s">
        <v>519</v>
      </c>
      <c r="B84" s="311">
        <f t="shared" si="15"/>
        <v>77</v>
      </c>
      <c r="C84" s="312" t="s">
        <v>153</v>
      </c>
      <c r="D84" s="312" t="s">
        <v>217</v>
      </c>
      <c r="E84" s="313">
        <v>144</v>
      </c>
      <c r="F84" s="314">
        <f>обслуговування!$F$9</f>
        <v>18.35469322222222</v>
      </c>
      <c r="G84" s="314">
        <f>обслуговування!$F$14</f>
        <v>514.75357322849766</v>
      </c>
      <c r="H84" s="314">
        <f>обслуговування!$F$15</f>
        <v>590.82555883754219</v>
      </c>
      <c r="I84" s="314">
        <f>обслуговування!$F$20</f>
        <v>1.8354693222222223</v>
      </c>
      <c r="J84" s="314">
        <f>обслуговування!$F$21</f>
        <v>168.86539419157262</v>
      </c>
      <c r="K84" s="315">
        <f t="shared" si="8"/>
        <v>1294.6346888020571</v>
      </c>
      <c r="L84" s="315">
        <f t="shared" si="9"/>
        <v>38.839040664061713</v>
      </c>
      <c r="M84" s="315">
        <f t="shared" si="10"/>
        <v>1333.4737294661188</v>
      </c>
      <c r="N84" s="315">
        <f t="shared" si="11"/>
        <v>266.6947458932238</v>
      </c>
      <c r="O84" s="315">
        <f t="shared" si="12"/>
        <v>1600.1684753593427</v>
      </c>
      <c r="P84" s="315">
        <f t="shared" si="13"/>
        <v>144</v>
      </c>
      <c r="Q84" s="316">
        <f t="shared" si="14"/>
        <v>2.7780702697210811</v>
      </c>
      <c r="R84" s="282"/>
      <c r="S84" s="18"/>
    </row>
    <row r="85" spans="1:19" ht="15.75" thickBot="1" x14ac:dyDescent="0.3">
      <c r="A85" s="253" t="s">
        <v>520</v>
      </c>
      <c r="B85" s="311">
        <f t="shared" si="15"/>
        <v>78</v>
      </c>
      <c r="C85" s="312" t="s">
        <v>154</v>
      </c>
      <c r="D85" s="312" t="s">
        <v>208</v>
      </c>
      <c r="E85" s="313">
        <v>72</v>
      </c>
      <c r="F85" s="314">
        <f>обслуговування!$F$9</f>
        <v>18.35469322222222</v>
      </c>
      <c r="G85" s="314">
        <f>обслуговування!$F$14</f>
        <v>514.75357322849766</v>
      </c>
      <c r="H85" s="314">
        <f>обслуговування!$F$15</f>
        <v>590.82555883754219</v>
      </c>
      <c r="I85" s="314">
        <f>обслуговування!$F$20</f>
        <v>1.8354693222222223</v>
      </c>
      <c r="J85" s="314">
        <f>обслуговування!$F$21</f>
        <v>168.86539419157262</v>
      </c>
      <c r="K85" s="315">
        <f t="shared" si="8"/>
        <v>1294.6346888020571</v>
      </c>
      <c r="L85" s="315">
        <f t="shared" si="9"/>
        <v>38.839040664061713</v>
      </c>
      <c r="M85" s="315">
        <f t="shared" si="10"/>
        <v>1333.4737294661188</v>
      </c>
      <c r="N85" s="315">
        <f t="shared" si="11"/>
        <v>266.6947458932238</v>
      </c>
      <c r="O85" s="315">
        <f t="shared" si="12"/>
        <v>1600.1684753593427</v>
      </c>
      <c r="P85" s="315">
        <f t="shared" si="13"/>
        <v>72</v>
      </c>
      <c r="Q85" s="316">
        <f t="shared" si="14"/>
        <v>5.5561405394421621</v>
      </c>
      <c r="R85" s="282"/>
      <c r="S85" s="18"/>
    </row>
    <row r="86" spans="1:19" ht="15.75" thickBot="1" x14ac:dyDescent="0.3">
      <c r="A86" s="254" t="s">
        <v>519</v>
      </c>
      <c r="B86" s="311">
        <f t="shared" si="15"/>
        <v>79</v>
      </c>
      <c r="C86" s="312" t="s">
        <v>153</v>
      </c>
      <c r="D86" s="312" t="s">
        <v>186</v>
      </c>
      <c r="E86" s="313">
        <v>160</v>
      </c>
      <c r="F86" s="314">
        <f>обслуговування!$F$9</f>
        <v>18.35469322222222</v>
      </c>
      <c r="G86" s="314">
        <f>обслуговування!$F$14</f>
        <v>514.75357322849766</v>
      </c>
      <c r="H86" s="314">
        <f>обслуговування!$F$15</f>
        <v>590.82555883754219</v>
      </c>
      <c r="I86" s="314">
        <f>обслуговування!$F$20</f>
        <v>1.8354693222222223</v>
      </c>
      <c r="J86" s="314">
        <f>обслуговування!$F$21</f>
        <v>168.86539419157262</v>
      </c>
      <c r="K86" s="315">
        <f t="shared" si="8"/>
        <v>1294.6346888020571</v>
      </c>
      <c r="L86" s="315">
        <f t="shared" si="9"/>
        <v>38.839040664061713</v>
      </c>
      <c r="M86" s="315">
        <f t="shared" si="10"/>
        <v>1333.4737294661188</v>
      </c>
      <c r="N86" s="315">
        <f t="shared" si="11"/>
        <v>266.6947458932238</v>
      </c>
      <c r="O86" s="315">
        <f t="shared" si="12"/>
        <v>1600.1684753593427</v>
      </c>
      <c r="P86" s="315">
        <f t="shared" si="13"/>
        <v>160</v>
      </c>
      <c r="Q86" s="316">
        <f t="shared" si="14"/>
        <v>2.5002632427489728</v>
      </c>
      <c r="R86" s="282">
        <v>1</v>
      </c>
      <c r="S86" s="18"/>
    </row>
    <row r="87" spans="1:19" ht="15.75" thickBot="1" x14ac:dyDescent="0.3">
      <c r="A87" s="253" t="s">
        <v>520</v>
      </c>
      <c r="B87" s="311">
        <f t="shared" si="15"/>
        <v>80</v>
      </c>
      <c r="C87" s="312" t="s">
        <v>154</v>
      </c>
      <c r="D87" s="312" t="s">
        <v>168</v>
      </c>
      <c r="E87" s="313">
        <v>54</v>
      </c>
      <c r="F87" s="314">
        <f>обслуговування!$F$9</f>
        <v>18.35469322222222</v>
      </c>
      <c r="G87" s="314">
        <f>обслуговування!$F$14</f>
        <v>514.75357322849766</v>
      </c>
      <c r="H87" s="314">
        <f>обслуговування!$F$15</f>
        <v>590.82555883754219</v>
      </c>
      <c r="I87" s="314">
        <f>обслуговування!$F$20</f>
        <v>1.8354693222222223</v>
      </c>
      <c r="J87" s="314">
        <f>обслуговування!$F$21</f>
        <v>168.86539419157262</v>
      </c>
      <c r="K87" s="315">
        <f t="shared" si="8"/>
        <v>1294.6346888020571</v>
      </c>
      <c r="L87" s="315">
        <f t="shared" si="9"/>
        <v>38.839040664061713</v>
      </c>
      <c r="M87" s="315">
        <f t="shared" si="10"/>
        <v>1333.4737294661188</v>
      </c>
      <c r="N87" s="315">
        <f t="shared" si="11"/>
        <v>266.6947458932238</v>
      </c>
      <c r="O87" s="315">
        <f t="shared" si="12"/>
        <v>1600.1684753593427</v>
      </c>
      <c r="P87" s="315">
        <f t="shared" si="13"/>
        <v>54</v>
      </c>
      <c r="Q87" s="316">
        <f t="shared" si="14"/>
        <v>7.4081873859228828</v>
      </c>
      <c r="R87" s="282"/>
      <c r="S87" s="18"/>
    </row>
    <row r="88" spans="1:19" ht="15.75" thickBot="1" x14ac:dyDescent="0.3">
      <c r="A88" s="254" t="s">
        <v>519</v>
      </c>
      <c r="B88" s="311">
        <f t="shared" si="15"/>
        <v>81</v>
      </c>
      <c r="C88" s="312" t="s">
        <v>153</v>
      </c>
      <c r="D88" s="312" t="s">
        <v>169</v>
      </c>
      <c r="E88" s="313">
        <v>145</v>
      </c>
      <c r="F88" s="314">
        <f>обслуговування!$F$9</f>
        <v>18.35469322222222</v>
      </c>
      <c r="G88" s="314">
        <f>обслуговування!$F$14</f>
        <v>514.75357322849766</v>
      </c>
      <c r="H88" s="314">
        <f>обслуговування!$F$15</f>
        <v>590.82555883754219</v>
      </c>
      <c r="I88" s="314">
        <f>обслуговування!$F$20</f>
        <v>1.8354693222222223</v>
      </c>
      <c r="J88" s="314">
        <f>обслуговування!$F$21</f>
        <v>168.86539419157262</v>
      </c>
      <c r="K88" s="315">
        <f t="shared" si="8"/>
        <v>1294.6346888020571</v>
      </c>
      <c r="L88" s="315">
        <f t="shared" si="9"/>
        <v>38.839040664061713</v>
      </c>
      <c r="M88" s="315">
        <f t="shared" si="10"/>
        <v>1333.4737294661188</v>
      </c>
      <c r="N88" s="315">
        <f t="shared" si="11"/>
        <v>266.6947458932238</v>
      </c>
      <c r="O88" s="315">
        <f t="shared" si="12"/>
        <v>1600.1684753593427</v>
      </c>
      <c r="P88" s="315">
        <f t="shared" si="13"/>
        <v>145</v>
      </c>
      <c r="Q88" s="316">
        <f t="shared" si="14"/>
        <v>2.7589111644126598</v>
      </c>
      <c r="R88" s="282"/>
      <c r="S88" s="18"/>
    </row>
    <row r="89" spans="1:19" ht="15.75" thickBot="1" x14ac:dyDescent="0.3">
      <c r="A89" s="253" t="s">
        <v>520</v>
      </c>
      <c r="B89" s="311">
        <f t="shared" si="15"/>
        <v>82</v>
      </c>
      <c r="C89" s="312" t="s">
        <v>154</v>
      </c>
      <c r="D89" s="312" t="s">
        <v>217</v>
      </c>
      <c r="E89" s="313">
        <v>107</v>
      </c>
      <c r="F89" s="314">
        <f>обслуговування!$F$9</f>
        <v>18.35469322222222</v>
      </c>
      <c r="G89" s="314">
        <f>обслуговування!$F$14</f>
        <v>514.75357322849766</v>
      </c>
      <c r="H89" s="314">
        <f>обслуговування!$F$15</f>
        <v>590.82555883754219</v>
      </c>
      <c r="I89" s="314">
        <f>обслуговування!$F$20</f>
        <v>1.8354693222222223</v>
      </c>
      <c r="J89" s="314">
        <f>обслуговування!$F$21</f>
        <v>168.86539419157262</v>
      </c>
      <c r="K89" s="315">
        <f t="shared" si="8"/>
        <v>1294.6346888020571</v>
      </c>
      <c r="L89" s="315">
        <f t="shared" si="9"/>
        <v>38.839040664061713</v>
      </c>
      <c r="M89" s="315">
        <f t="shared" si="10"/>
        <v>1333.4737294661188</v>
      </c>
      <c r="N89" s="315">
        <f t="shared" si="11"/>
        <v>266.6947458932238</v>
      </c>
      <c r="O89" s="315">
        <f t="shared" si="12"/>
        <v>1600.1684753593427</v>
      </c>
      <c r="P89" s="315">
        <f t="shared" si="13"/>
        <v>107</v>
      </c>
      <c r="Q89" s="316">
        <f t="shared" si="14"/>
        <v>3.7387113910265017</v>
      </c>
      <c r="R89" s="282"/>
      <c r="S89" s="18"/>
    </row>
    <row r="90" spans="1:19" ht="15.75" thickBot="1" x14ac:dyDescent="0.3">
      <c r="A90" s="254" t="s">
        <v>519</v>
      </c>
      <c r="B90" s="311">
        <f t="shared" si="15"/>
        <v>83</v>
      </c>
      <c r="C90" s="312" t="s">
        <v>155</v>
      </c>
      <c r="D90" s="312" t="s">
        <v>218</v>
      </c>
      <c r="E90" s="313">
        <v>65</v>
      </c>
      <c r="F90" s="314">
        <f>обслуговування!$F$9</f>
        <v>18.35469322222222</v>
      </c>
      <c r="G90" s="314">
        <f>обслуговування!$F$14</f>
        <v>514.75357322849766</v>
      </c>
      <c r="H90" s="314">
        <f>обслуговування!$F$15</f>
        <v>590.82555883754219</v>
      </c>
      <c r="I90" s="314">
        <f>обслуговування!$F$20</f>
        <v>1.8354693222222223</v>
      </c>
      <c r="J90" s="314">
        <f>обслуговування!$F$21</f>
        <v>168.86539419157262</v>
      </c>
      <c r="K90" s="315">
        <f t="shared" si="8"/>
        <v>1294.6346888020571</v>
      </c>
      <c r="L90" s="315">
        <f t="shared" si="9"/>
        <v>38.839040664061713</v>
      </c>
      <c r="M90" s="315">
        <f t="shared" si="10"/>
        <v>1333.4737294661188</v>
      </c>
      <c r="N90" s="315">
        <f t="shared" si="11"/>
        <v>266.6947458932238</v>
      </c>
      <c r="O90" s="315">
        <f t="shared" si="12"/>
        <v>1600.1684753593427</v>
      </c>
      <c r="P90" s="315">
        <f t="shared" si="13"/>
        <v>65</v>
      </c>
      <c r="Q90" s="316">
        <f t="shared" si="14"/>
        <v>6.1544941359974716</v>
      </c>
      <c r="R90" s="282">
        <v>1</v>
      </c>
      <c r="S90" s="18"/>
    </row>
    <row r="91" spans="1:19" ht="15.75" thickBot="1" x14ac:dyDescent="0.3">
      <c r="A91" s="254" t="s">
        <v>519</v>
      </c>
      <c r="B91" s="311">
        <f t="shared" si="15"/>
        <v>84</v>
      </c>
      <c r="C91" s="312" t="s">
        <v>154</v>
      </c>
      <c r="D91" s="312" t="s">
        <v>197</v>
      </c>
      <c r="E91" s="313">
        <v>107</v>
      </c>
      <c r="F91" s="314">
        <f>обслуговування!$F$9</f>
        <v>18.35469322222222</v>
      </c>
      <c r="G91" s="314">
        <f>обслуговування!$F$14</f>
        <v>514.75357322849766</v>
      </c>
      <c r="H91" s="314">
        <f>обслуговування!$F$15</f>
        <v>590.82555883754219</v>
      </c>
      <c r="I91" s="314">
        <f>обслуговування!$F$20</f>
        <v>1.8354693222222223</v>
      </c>
      <c r="J91" s="314">
        <f>обслуговування!$F$21</f>
        <v>168.86539419157262</v>
      </c>
      <c r="K91" s="315">
        <f t="shared" si="8"/>
        <v>1294.6346888020571</v>
      </c>
      <c r="L91" s="315">
        <f t="shared" si="9"/>
        <v>38.839040664061713</v>
      </c>
      <c r="M91" s="315">
        <f t="shared" si="10"/>
        <v>1333.4737294661188</v>
      </c>
      <c r="N91" s="315">
        <f t="shared" si="11"/>
        <v>266.6947458932238</v>
      </c>
      <c r="O91" s="315">
        <f t="shared" si="12"/>
        <v>1600.1684753593427</v>
      </c>
      <c r="P91" s="315">
        <f t="shared" si="13"/>
        <v>107</v>
      </c>
      <c r="Q91" s="316">
        <f t="shared" si="14"/>
        <v>3.7387113910265017</v>
      </c>
      <c r="R91" s="282"/>
      <c r="S91" s="18"/>
    </row>
    <row r="92" spans="1:19" ht="15.75" thickBot="1" x14ac:dyDescent="0.3">
      <c r="A92" s="254" t="s">
        <v>519</v>
      </c>
      <c r="B92" s="311">
        <f t="shared" si="15"/>
        <v>85</v>
      </c>
      <c r="C92" s="312" t="s">
        <v>156</v>
      </c>
      <c r="D92" s="312" t="s">
        <v>219</v>
      </c>
      <c r="E92" s="313">
        <v>171</v>
      </c>
      <c r="F92" s="314">
        <f>обслуговування!$F$9</f>
        <v>18.35469322222222</v>
      </c>
      <c r="G92" s="314">
        <f>обслуговування!$F$14</f>
        <v>514.75357322849766</v>
      </c>
      <c r="H92" s="314">
        <f>обслуговування!$F$15</f>
        <v>590.82555883754219</v>
      </c>
      <c r="I92" s="314">
        <f>обслуговування!$F$20</f>
        <v>1.8354693222222223</v>
      </c>
      <c r="J92" s="314">
        <f>обслуговування!$F$21</f>
        <v>168.86539419157262</v>
      </c>
      <c r="K92" s="315">
        <f t="shared" si="8"/>
        <v>1294.6346888020571</v>
      </c>
      <c r="L92" s="315">
        <f t="shared" si="9"/>
        <v>38.839040664061713</v>
      </c>
      <c r="M92" s="315">
        <f t="shared" si="10"/>
        <v>1333.4737294661188</v>
      </c>
      <c r="N92" s="315">
        <f t="shared" si="11"/>
        <v>266.6947458932238</v>
      </c>
      <c r="O92" s="315">
        <f t="shared" si="12"/>
        <v>1600.1684753593427</v>
      </c>
      <c r="P92" s="315">
        <f t="shared" si="13"/>
        <v>171</v>
      </c>
      <c r="Q92" s="316">
        <f t="shared" si="14"/>
        <v>2.3394275955545947</v>
      </c>
      <c r="R92" s="282"/>
      <c r="S92" s="18"/>
    </row>
    <row r="93" spans="1:19" ht="15.75" thickBot="1" x14ac:dyDescent="0.3">
      <c r="A93" s="253" t="s">
        <v>522</v>
      </c>
      <c r="B93" s="311">
        <f t="shared" si="15"/>
        <v>86</v>
      </c>
      <c r="C93" s="312" t="s">
        <v>157</v>
      </c>
      <c r="D93" s="312" t="s">
        <v>191</v>
      </c>
      <c r="E93" s="313">
        <v>90</v>
      </c>
      <c r="F93" s="314">
        <f>обслуговування!$F$9</f>
        <v>18.35469322222222</v>
      </c>
      <c r="G93" s="314">
        <f>обслуговування!$F$14</f>
        <v>514.75357322849766</v>
      </c>
      <c r="H93" s="314">
        <f>обслуговування!$F$15</f>
        <v>590.82555883754219</v>
      </c>
      <c r="I93" s="314">
        <f>обслуговування!$F$20</f>
        <v>1.8354693222222223</v>
      </c>
      <c r="J93" s="314">
        <f>обслуговування!$F$21</f>
        <v>168.86539419157262</v>
      </c>
      <c r="K93" s="315">
        <f t="shared" si="8"/>
        <v>1294.6346888020571</v>
      </c>
      <c r="L93" s="315">
        <f t="shared" si="9"/>
        <v>38.839040664061713</v>
      </c>
      <c r="M93" s="315">
        <f t="shared" si="10"/>
        <v>1333.4737294661188</v>
      </c>
      <c r="N93" s="315">
        <f t="shared" si="11"/>
        <v>266.6947458932238</v>
      </c>
      <c r="O93" s="315">
        <f t="shared" si="12"/>
        <v>1600.1684753593427</v>
      </c>
      <c r="P93" s="315">
        <f t="shared" si="13"/>
        <v>90</v>
      </c>
      <c r="Q93" s="316">
        <f t="shared" si="14"/>
        <v>4.4449124315537301</v>
      </c>
      <c r="R93" s="282"/>
      <c r="S93" s="18"/>
    </row>
    <row r="94" spans="1:19" ht="15.75" thickBot="1" x14ac:dyDescent="0.3">
      <c r="A94" s="254" t="s">
        <v>519</v>
      </c>
      <c r="B94" s="311">
        <f t="shared" si="15"/>
        <v>87</v>
      </c>
      <c r="C94" s="312" t="s">
        <v>156</v>
      </c>
      <c r="D94" s="312" t="s">
        <v>220</v>
      </c>
      <c r="E94" s="313">
        <v>36</v>
      </c>
      <c r="F94" s="314">
        <f>обслуговування!$F$9</f>
        <v>18.35469322222222</v>
      </c>
      <c r="G94" s="314">
        <f>обслуговування!$F$14</f>
        <v>514.75357322849766</v>
      </c>
      <c r="H94" s="314">
        <f>обслуговування!$F$15</f>
        <v>590.82555883754219</v>
      </c>
      <c r="I94" s="314">
        <f>обслуговування!$F$20</f>
        <v>1.8354693222222223</v>
      </c>
      <c r="J94" s="314">
        <f>обслуговування!$F$21</f>
        <v>168.86539419157262</v>
      </c>
      <c r="K94" s="315">
        <f t="shared" si="8"/>
        <v>1294.6346888020571</v>
      </c>
      <c r="L94" s="315">
        <f t="shared" si="9"/>
        <v>38.839040664061713</v>
      </c>
      <c r="M94" s="315">
        <f t="shared" si="10"/>
        <v>1333.4737294661188</v>
      </c>
      <c r="N94" s="315">
        <f t="shared" si="11"/>
        <v>266.6947458932238</v>
      </c>
      <c r="O94" s="315">
        <f t="shared" si="12"/>
        <v>1600.1684753593427</v>
      </c>
      <c r="P94" s="315">
        <f t="shared" si="13"/>
        <v>36</v>
      </c>
      <c r="Q94" s="316">
        <f t="shared" si="14"/>
        <v>11.112281078884324</v>
      </c>
      <c r="R94" s="282"/>
      <c r="S94" s="18"/>
    </row>
    <row r="95" spans="1:19" ht="15.75" thickBot="1" x14ac:dyDescent="0.3">
      <c r="A95" s="253" t="s">
        <v>520</v>
      </c>
      <c r="B95" s="311">
        <f t="shared" si="15"/>
        <v>88</v>
      </c>
      <c r="C95" s="312" t="s">
        <v>158</v>
      </c>
      <c r="D95" s="312" t="s">
        <v>202</v>
      </c>
      <c r="E95" s="313">
        <v>60</v>
      </c>
      <c r="F95" s="314">
        <f>обслуговування!$F$9</f>
        <v>18.35469322222222</v>
      </c>
      <c r="G95" s="314">
        <f>обслуговування!$F$14</f>
        <v>514.75357322849766</v>
      </c>
      <c r="H95" s="314">
        <f>обслуговування!$F$15</f>
        <v>590.82555883754219</v>
      </c>
      <c r="I95" s="314">
        <f>обслуговування!$F$20</f>
        <v>1.8354693222222223</v>
      </c>
      <c r="J95" s="314">
        <f>обслуговування!$F$21</f>
        <v>168.86539419157262</v>
      </c>
      <c r="K95" s="315">
        <f t="shared" si="8"/>
        <v>1294.6346888020571</v>
      </c>
      <c r="L95" s="315">
        <f t="shared" si="9"/>
        <v>38.839040664061713</v>
      </c>
      <c r="M95" s="315">
        <f t="shared" si="10"/>
        <v>1333.4737294661188</v>
      </c>
      <c r="N95" s="315">
        <f t="shared" si="11"/>
        <v>266.6947458932238</v>
      </c>
      <c r="O95" s="315">
        <f t="shared" si="12"/>
        <v>1600.1684753593427</v>
      </c>
      <c r="P95" s="315">
        <f t="shared" si="13"/>
        <v>60</v>
      </c>
      <c r="Q95" s="316">
        <f t="shared" si="14"/>
        <v>6.6673686473305942</v>
      </c>
      <c r="R95" s="282"/>
      <c r="S95" s="18"/>
    </row>
    <row r="96" spans="1:19" ht="15.75" thickBot="1" x14ac:dyDescent="0.3">
      <c r="A96" s="254" t="s">
        <v>519</v>
      </c>
      <c r="B96" s="311">
        <f t="shared" si="15"/>
        <v>89</v>
      </c>
      <c r="C96" s="312" t="s">
        <v>156</v>
      </c>
      <c r="D96" s="312" t="s">
        <v>221</v>
      </c>
      <c r="E96" s="313">
        <v>90</v>
      </c>
      <c r="F96" s="314">
        <f>обслуговування!$F$9</f>
        <v>18.35469322222222</v>
      </c>
      <c r="G96" s="314">
        <f>обслуговування!$F$14</f>
        <v>514.75357322849766</v>
      </c>
      <c r="H96" s="314">
        <f>обслуговування!$F$15</f>
        <v>590.82555883754219</v>
      </c>
      <c r="I96" s="314">
        <f>обслуговування!$F$20</f>
        <v>1.8354693222222223</v>
      </c>
      <c r="J96" s="314">
        <f>обслуговування!$F$21</f>
        <v>168.86539419157262</v>
      </c>
      <c r="K96" s="315">
        <f t="shared" si="8"/>
        <v>1294.6346888020571</v>
      </c>
      <c r="L96" s="315">
        <f t="shared" si="9"/>
        <v>38.839040664061713</v>
      </c>
      <c r="M96" s="315">
        <f t="shared" si="10"/>
        <v>1333.4737294661188</v>
      </c>
      <c r="N96" s="315">
        <f t="shared" si="11"/>
        <v>266.6947458932238</v>
      </c>
      <c r="O96" s="315">
        <f t="shared" si="12"/>
        <v>1600.1684753593427</v>
      </c>
      <c r="P96" s="315">
        <f t="shared" si="13"/>
        <v>90</v>
      </c>
      <c r="Q96" s="316">
        <f t="shared" si="14"/>
        <v>4.4449124315537301</v>
      </c>
      <c r="R96" s="282"/>
      <c r="S96" s="18"/>
    </row>
    <row r="97" spans="1:19" ht="15.75" thickBot="1" x14ac:dyDescent="0.3">
      <c r="A97" s="253" t="s">
        <v>520</v>
      </c>
      <c r="B97" s="311">
        <f t="shared" si="15"/>
        <v>90</v>
      </c>
      <c r="C97" s="312" t="s">
        <v>158</v>
      </c>
      <c r="D97" s="312" t="s">
        <v>193</v>
      </c>
      <c r="E97" s="313">
        <v>40</v>
      </c>
      <c r="F97" s="314">
        <f>обслуговування!$F$9</f>
        <v>18.35469322222222</v>
      </c>
      <c r="G97" s="314">
        <f>обслуговування!$F$14</f>
        <v>514.75357322849766</v>
      </c>
      <c r="H97" s="314">
        <f>обслуговування!$F$15</f>
        <v>590.82555883754219</v>
      </c>
      <c r="I97" s="314">
        <f>обслуговування!$F$20</f>
        <v>1.8354693222222223</v>
      </c>
      <c r="J97" s="314">
        <f>обслуговування!$F$21</f>
        <v>168.86539419157262</v>
      </c>
      <c r="K97" s="315">
        <f t="shared" si="8"/>
        <v>1294.6346888020571</v>
      </c>
      <c r="L97" s="315">
        <f t="shared" si="9"/>
        <v>38.839040664061713</v>
      </c>
      <c r="M97" s="315">
        <f t="shared" si="10"/>
        <v>1333.4737294661188</v>
      </c>
      <c r="N97" s="315">
        <f t="shared" si="11"/>
        <v>266.6947458932238</v>
      </c>
      <c r="O97" s="315">
        <f t="shared" si="12"/>
        <v>1600.1684753593427</v>
      </c>
      <c r="P97" s="315">
        <f t="shared" si="13"/>
        <v>40</v>
      </c>
      <c r="Q97" s="316">
        <f t="shared" si="14"/>
        <v>10.001052970995891</v>
      </c>
      <c r="R97" s="282"/>
      <c r="S97" s="18"/>
    </row>
    <row r="98" spans="1:19" ht="15.75" thickBot="1" x14ac:dyDescent="0.3">
      <c r="A98" s="253" t="s">
        <v>520</v>
      </c>
      <c r="B98" s="311">
        <f t="shared" si="15"/>
        <v>91</v>
      </c>
      <c r="C98" s="312" t="s">
        <v>158</v>
      </c>
      <c r="D98" s="312" t="s">
        <v>191</v>
      </c>
      <c r="E98" s="313">
        <v>80</v>
      </c>
      <c r="F98" s="314">
        <f>обслуговування!$F$9</f>
        <v>18.35469322222222</v>
      </c>
      <c r="G98" s="314">
        <f>обслуговування!$F$14</f>
        <v>514.75357322849766</v>
      </c>
      <c r="H98" s="314">
        <f>обслуговування!$F$15</f>
        <v>590.82555883754219</v>
      </c>
      <c r="I98" s="314">
        <f>обслуговування!$F$20</f>
        <v>1.8354693222222223</v>
      </c>
      <c r="J98" s="314">
        <f>обслуговування!$F$21</f>
        <v>168.86539419157262</v>
      </c>
      <c r="K98" s="315">
        <f t="shared" si="8"/>
        <v>1294.6346888020571</v>
      </c>
      <c r="L98" s="315">
        <f t="shared" si="9"/>
        <v>38.839040664061713</v>
      </c>
      <c r="M98" s="315">
        <f t="shared" si="10"/>
        <v>1333.4737294661188</v>
      </c>
      <c r="N98" s="315">
        <f t="shared" si="11"/>
        <v>266.6947458932238</v>
      </c>
      <c r="O98" s="315">
        <f t="shared" si="12"/>
        <v>1600.1684753593427</v>
      </c>
      <c r="P98" s="315">
        <f t="shared" si="13"/>
        <v>80</v>
      </c>
      <c r="Q98" s="316">
        <f t="shared" si="14"/>
        <v>5.0005264854979457</v>
      </c>
      <c r="R98" s="282"/>
      <c r="S98" s="18"/>
    </row>
    <row r="99" spans="1:19" ht="15.75" thickBot="1" x14ac:dyDescent="0.3">
      <c r="A99" s="254" t="s">
        <v>519</v>
      </c>
      <c r="B99" s="311">
        <f t="shared" si="15"/>
        <v>92</v>
      </c>
      <c r="C99" s="312" t="s">
        <v>156</v>
      </c>
      <c r="D99" s="312" t="s">
        <v>222</v>
      </c>
      <c r="E99" s="313">
        <v>72</v>
      </c>
      <c r="F99" s="314">
        <f>обслуговування!$F$9</f>
        <v>18.35469322222222</v>
      </c>
      <c r="G99" s="314">
        <f>обслуговування!$F$14</f>
        <v>514.75357322849766</v>
      </c>
      <c r="H99" s="314">
        <f>обслуговування!$F$15</f>
        <v>590.82555883754219</v>
      </c>
      <c r="I99" s="314">
        <f>обслуговування!$F$20</f>
        <v>1.8354693222222223</v>
      </c>
      <c r="J99" s="314">
        <f>обслуговування!$F$21</f>
        <v>168.86539419157262</v>
      </c>
      <c r="K99" s="315">
        <f t="shared" si="8"/>
        <v>1294.6346888020571</v>
      </c>
      <c r="L99" s="315">
        <f t="shared" si="9"/>
        <v>38.839040664061713</v>
      </c>
      <c r="M99" s="315">
        <f t="shared" si="10"/>
        <v>1333.4737294661188</v>
      </c>
      <c r="N99" s="315">
        <f t="shared" si="11"/>
        <v>266.6947458932238</v>
      </c>
      <c r="O99" s="315">
        <f t="shared" si="12"/>
        <v>1600.1684753593427</v>
      </c>
      <c r="P99" s="315">
        <f t="shared" si="13"/>
        <v>72</v>
      </c>
      <c r="Q99" s="316">
        <f t="shared" si="14"/>
        <v>5.5561405394421621</v>
      </c>
      <c r="R99" s="282"/>
      <c r="S99" s="18"/>
    </row>
    <row r="100" spans="1:19" ht="15.75" thickBot="1" x14ac:dyDescent="0.3">
      <c r="A100" s="253" t="s">
        <v>520</v>
      </c>
      <c r="B100" s="311">
        <f t="shared" si="15"/>
        <v>93</v>
      </c>
      <c r="C100" s="312" t="s">
        <v>158</v>
      </c>
      <c r="D100" s="312" t="s">
        <v>188</v>
      </c>
      <c r="E100" s="313">
        <v>148</v>
      </c>
      <c r="F100" s="314">
        <f>обслуговування!$F$9</f>
        <v>18.35469322222222</v>
      </c>
      <c r="G100" s="314">
        <f>обслуговування!$F$14</f>
        <v>514.75357322849766</v>
      </c>
      <c r="H100" s="314">
        <f>обслуговування!$F$15</f>
        <v>590.82555883754219</v>
      </c>
      <c r="I100" s="314">
        <f>обслуговування!$F$20</f>
        <v>1.8354693222222223</v>
      </c>
      <c r="J100" s="314">
        <f>обслуговування!$F$21</f>
        <v>168.86539419157262</v>
      </c>
      <c r="K100" s="315">
        <f t="shared" si="8"/>
        <v>1294.6346888020571</v>
      </c>
      <c r="L100" s="315">
        <f t="shared" si="9"/>
        <v>38.839040664061713</v>
      </c>
      <c r="M100" s="315">
        <f t="shared" si="10"/>
        <v>1333.4737294661188</v>
      </c>
      <c r="N100" s="315">
        <f t="shared" si="11"/>
        <v>266.6947458932238</v>
      </c>
      <c r="O100" s="315">
        <f t="shared" si="12"/>
        <v>1600.1684753593427</v>
      </c>
      <c r="P100" s="315">
        <f t="shared" si="13"/>
        <v>148</v>
      </c>
      <c r="Q100" s="316">
        <f t="shared" si="14"/>
        <v>2.7029872894583491</v>
      </c>
      <c r="R100" s="282"/>
      <c r="S100" s="18"/>
    </row>
    <row r="101" spans="1:19" ht="15.75" thickBot="1" x14ac:dyDescent="0.3">
      <c r="A101" s="254" t="s">
        <v>519</v>
      </c>
      <c r="B101" s="311">
        <f t="shared" si="15"/>
        <v>94</v>
      </c>
      <c r="C101" s="312" t="s">
        <v>155</v>
      </c>
      <c r="D101" s="312" t="s">
        <v>223</v>
      </c>
      <c r="E101" s="313">
        <v>153</v>
      </c>
      <c r="F101" s="314">
        <f>обслуговування!$F$9</f>
        <v>18.35469322222222</v>
      </c>
      <c r="G101" s="314">
        <f>обслуговування!$F$14</f>
        <v>514.75357322849766</v>
      </c>
      <c r="H101" s="314">
        <f>обслуговування!$F$15</f>
        <v>590.82555883754219</v>
      </c>
      <c r="I101" s="314">
        <f>обслуговування!$F$20</f>
        <v>1.8354693222222223</v>
      </c>
      <c r="J101" s="314">
        <f>обслуговування!$F$21</f>
        <v>168.86539419157262</v>
      </c>
      <c r="K101" s="315">
        <f t="shared" si="8"/>
        <v>1294.6346888020571</v>
      </c>
      <c r="L101" s="315">
        <f t="shared" si="9"/>
        <v>38.839040664061713</v>
      </c>
      <c r="M101" s="315">
        <f t="shared" si="10"/>
        <v>1333.4737294661188</v>
      </c>
      <c r="N101" s="315">
        <f t="shared" si="11"/>
        <v>266.6947458932238</v>
      </c>
      <c r="O101" s="315">
        <f t="shared" si="12"/>
        <v>1600.1684753593427</v>
      </c>
      <c r="P101" s="315">
        <f t="shared" si="13"/>
        <v>153</v>
      </c>
      <c r="Q101" s="316">
        <f t="shared" si="14"/>
        <v>2.6146543715021937</v>
      </c>
      <c r="R101" s="282"/>
      <c r="S101" s="18"/>
    </row>
    <row r="102" spans="1:19" ht="15.75" thickBot="1" x14ac:dyDescent="0.3">
      <c r="A102" s="254" t="s">
        <v>524</v>
      </c>
      <c r="B102" s="311">
        <f t="shared" si="15"/>
        <v>95</v>
      </c>
      <c r="C102" s="312" t="s">
        <v>159</v>
      </c>
      <c r="D102" s="312" t="s">
        <v>172</v>
      </c>
      <c r="E102" s="313">
        <v>68</v>
      </c>
      <c r="F102" s="314">
        <f>обслуговування!$F$9</f>
        <v>18.35469322222222</v>
      </c>
      <c r="G102" s="314">
        <f>обслуговування!$F$14</f>
        <v>514.75357322849766</v>
      </c>
      <c r="H102" s="314">
        <f>обслуговування!$F$15</f>
        <v>590.82555883754219</v>
      </c>
      <c r="I102" s="314">
        <f>обслуговування!$F$20</f>
        <v>1.8354693222222223</v>
      </c>
      <c r="J102" s="314">
        <f>обслуговування!$F$21</f>
        <v>168.86539419157262</v>
      </c>
      <c r="K102" s="315">
        <f t="shared" si="8"/>
        <v>1294.6346888020571</v>
      </c>
      <c r="L102" s="315">
        <f t="shared" si="9"/>
        <v>38.839040664061713</v>
      </c>
      <c r="M102" s="315">
        <f t="shared" si="10"/>
        <v>1333.4737294661188</v>
      </c>
      <c r="N102" s="315">
        <f t="shared" si="11"/>
        <v>266.6947458932238</v>
      </c>
      <c r="O102" s="315">
        <f t="shared" si="12"/>
        <v>1600.1684753593427</v>
      </c>
      <c r="P102" s="315">
        <f t="shared" si="13"/>
        <v>68</v>
      </c>
      <c r="Q102" s="316">
        <f t="shared" si="14"/>
        <v>5.882972335879936</v>
      </c>
      <c r="R102" s="282">
        <v>1</v>
      </c>
      <c r="S102" s="18"/>
    </row>
    <row r="103" spans="1:19" ht="15.75" thickBot="1" x14ac:dyDescent="0.3">
      <c r="A103" s="254" t="s">
        <v>519</v>
      </c>
      <c r="B103" s="311">
        <f t="shared" si="15"/>
        <v>96</v>
      </c>
      <c r="C103" s="312" t="s">
        <v>149</v>
      </c>
      <c r="D103" s="312" t="s">
        <v>192</v>
      </c>
      <c r="E103" s="313">
        <v>72</v>
      </c>
      <c r="F103" s="314">
        <f>обслуговування!$F$9</f>
        <v>18.35469322222222</v>
      </c>
      <c r="G103" s="314">
        <f>обслуговування!$F$14</f>
        <v>514.75357322849766</v>
      </c>
      <c r="H103" s="314">
        <f>обслуговування!$F$15</f>
        <v>590.82555883754219</v>
      </c>
      <c r="I103" s="314">
        <f>обслуговування!$F$20</f>
        <v>1.8354693222222223</v>
      </c>
      <c r="J103" s="314">
        <f>обслуговування!$F$21</f>
        <v>168.86539419157262</v>
      </c>
      <c r="K103" s="315">
        <f t="shared" si="8"/>
        <v>1294.6346888020571</v>
      </c>
      <c r="L103" s="315">
        <f t="shared" si="9"/>
        <v>38.839040664061713</v>
      </c>
      <c r="M103" s="315">
        <f t="shared" si="10"/>
        <v>1333.4737294661188</v>
      </c>
      <c r="N103" s="315">
        <f t="shared" si="11"/>
        <v>266.6947458932238</v>
      </c>
      <c r="O103" s="315">
        <f t="shared" si="12"/>
        <v>1600.1684753593427</v>
      </c>
      <c r="P103" s="315">
        <f t="shared" si="13"/>
        <v>72</v>
      </c>
      <c r="Q103" s="316">
        <f t="shared" si="14"/>
        <v>5.5561405394421621</v>
      </c>
      <c r="R103" s="282"/>
      <c r="S103" s="18"/>
    </row>
    <row r="104" spans="1:19" ht="15.75" thickBot="1" x14ac:dyDescent="0.3">
      <c r="A104" s="254" t="s">
        <v>519</v>
      </c>
      <c r="B104" s="311">
        <f t="shared" si="15"/>
        <v>97</v>
      </c>
      <c r="C104" s="312" t="s">
        <v>155</v>
      </c>
      <c r="D104" s="312" t="s">
        <v>224</v>
      </c>
      <c r="E104" s="313">
        <v>90</v>
      </c>
      <c r="F104" s="314">
        <f>обслуговування!$F$9</f>
        <v>18.35469322222222</v>
      </c>
      <c r="G104" s="314">
        <f>обслуговування!$F$14</f>
        <v>514.75357322849766</v>
      </c>
      <c r="H104" s="314">
        <f>обслуговування!$F$15</f>
        <v>590.82555883754219</v>
      </c>
      <c r="I104" s="314">
        <f>обслуговування!$F$20</f>
        <v>1.8354693222222223</v>
      </c>
      <c r="J104" s="314">
        <f>обслуговування!$F$21</f>
        <v>168.86539419157262</v>
      </c>
      <c r="K104" s="315">
        <f t="shared" si="8"/>
        <v>1294.6346888020571</v>
      </c>
      <c r="L104" s="315">
        <f t="shared" si="9"/>
        <v>38.839040664061713</v>
      </c>
      <c r="M104" s="315">
        <f t="shared" si="10"/>
        <v>1333.4737294661188</v>
      </c>
      <c r="N104" s="315">
        <f t="shared" si="11"/>
        <v>266.6947458932238</v>
      </c>
      <c r="O104" s="315">
        <f t="shared" si="12"/>
        <v>1600.1684753593427</v>
      </c>
      <c r="P104" s="315">
        <f t="shared" si="13"/>
        <v>90</v>
      </c>
      <c r="Q104" s="316">
        <f t="shared" si="14"/>
        <v>4.4449124315537301</v>
      </c>
      <c r="R104" s="282"/>
      <c r="S104" s="18"/>
    </row>
    <row r="105" spans="1:19" ht="15.75" thickBot="1" x14ac:dyDescent="0.3">
      <c r="A105" s="253" t="s">
        <v>520</v>
      </c>
      <c r="B105" s="311">
        <f t="shared" si="15"/>
        <v>98</v>
      </c>
      <c r="C105" s="312" t="s">
        <v>160</v>
      </c>
      <c r="D105" s="312" t="s">
        <v>225</v>
      </c>
      <c r="E105" s="313">
        <v>88</v>
      </c>
      <c r="F105" s="314">
        <f>обслуговування!$F$9</f>
        <v>18.35469322222222</v>
      </c>
      <c r="G105" s="314">
        <f>обслуговування!$F$14</f>
        <v>514.75357322849766</v>
      </c>
      <c r="H105" s="314">
        <f>обслуговування!$F$15</f>
        <v>590.82555883754219</v>
      </c>
      <c r="I105" s="314">
        <f>обслуговування!$F$20</f>
        <v>1.8354693222222223</v>
      </c>
      <c r="J105" s="314">
        <f>обслуговування!$F$21</f>
        <v>168.86539419157262</v>
      </c>
      <c r="K105" s="315">
        <f t="shared" si="8"/>
        <v>1294.6346888020571</v>
      </c>
      <c r="L105" s="315">
        <f t="shared" si="9"/>
        <v>38.839040664061713</v>
      </c>
      <c r="M105" s="315">
        <f t="shared" si="10"/>
        <v>1333.4737294661188</v>
      </c>
      <c r="N105" s="315">
        <f t="shared" si="11"/>
        <v>266.6947458932238</v>
      </c>
      <c r="O105" s="315">
        <f t="shared" si="12"/>
        <v>1600.1684753593427</v>
      </c>
      <c r="P105" s="315">
        <f t="shared" si="13"/>
        <v>88</v>
      </c>
      <c r="Q105" s="316">
        <f t="shared" si="14"/>
        <v>4.5459331686344964</v>
      </c>
      <c r="R105" s="282"/>
      <c r="S105" s="18"/>
    </row>
    <row r="106" spans="1:19" ht="15.75" thickBot="1" x14ac:dyDescent="0.3">
      <c r="A106" s="254" t="s">
        <v>519</v>
      </c>
      <c r="B106" s="311">
        <f t="shared" si="15"/>
        <v>99</v>
      </c>
      <c r="C106" s="312" t="s">
        <v>156</v>
      </c>
      <c r="D106" s="312" t="s">
        <v>173</v>
      </c>
      <c r="E106" s="313">
        <v>106</v>
      </c>
      <c r="F106" s="314">
        <f>обслуговування!$F$9</f>
        <v>18.35469322222222</v>
      </c>
      <c r="G106" s="314">
        <f>обслуговування!$F$14</f>
        <v>514.75357322849766</v>
      </c>
      <c r="H106" s="314">
        <f>обслуговування!$F$15</f>
        <v>590.82555883754219</v>
      </c>
      <c r="I106" s="314">
        <f>обслуговування!$F$20</f>
        <v>1.8354693222222223</v>
      </c>
      <c r="J106" s="314">
        <f>обслуговування!$F$21</f>
        <v>168.86539419157262</v>
      </c>
      <c r="K106" s="315">
        <f t="shared" si="8"/>
        <v>1294.6346888020571</v>
      </c>
      <c r="L106" s="315">
        <f t="shared" si="9"/>
        <v>38.839040664061713</v>
      </c>
      <c r="M106" s="315">
        <f t="shared" si="10"/>
        <v>1333.4737294661188</v>
      </c>
      <c r="N106" s="315">
        <f t="shared" si="11"/>
        <v>266.6947458932238</v>
      </c>
      <c r="O106" s="315">
        <f t="shared" si="12"/>
        <v>1600.1684753593427</v>
      </c>
      <c r="P106" s="315">
        <f t="shared" si="13"/>
        <v>106</v>
      </c>
      <c r="Q106" s="316">
        <f t="shared" si="14"/>
        <v>3.7739822532059968</v>
      </c>
      <c r="R106" s="282">
        <v>1</v>
      </c>
      <c r="S106" s="18"/>
    </row>
    <row r="107" spans="1:19" ht="15.75" thickBot="1" x14ac:dyDescent="0.3">
      <c r="A107" s="253" t="s">
        <v>520</v>
      </c>
      <c r="B107" s="311">
        <f t="shared" si="15"/>
        <v>100</v>
      </c>
      <c r="C107" s="312" t="s">
        <v>160</v>
      </c>
      <c r="D107" s="312" t="s">
        <v>226</v>
      </c>
      <c r="E107" s="313">
        <v>109</v>
      </c>
      <c r="F107" s="314">
        <f>обслуговування!$F$9</f>
        <v>18.35469322222222</v>
      </c>
      <c r="G107" s="314">
        <f>обслуговування!$F$14</f>
        <v>514.75357322849766</v>
      </c>
      <c r="H107" s="314">
        <f>обслуговування!$F$15</f>
        <v>590.82555883754219</v>
      </c>
      <c r="I107" s="314">
        <f>обслуговування!$F$20</f>
        <v>1.8354693222222223</v>
      </c>
      <c r="J107" s="314">
        <f>обслуговування!$F$21</f>
        <v>168.86539419157262</v>
      </c>
      <c r="K107" s="315">
        <f t="shared" si="8"/>
        <v>1294.6346888020571</v>
      </c>
      <c r="L107" s="315">
        <f t="shared" si="9"/>
        <v>38.839040664061713</v>
      </c>
      <c r="M107" s="315">
        <f t="shared" si="10"/>
        <v>1333.4737294661188</v>
      </c>
      <c r="N107" s="315">
        <f t="shared" si="11"/>
        <v>266.6947458932238</v>
      </c>
      <c r="O107" s="315">
        <f t="shared" si="12"/>
        <v>1600.1684753593427</v>
      </c>
      <c r="P107" s="315">
        <f t="shared" si="13"/>
        <v>109</v>
      </c>
      <c r="Q107" s="316">
        <f t="shared" si="14"/>
        <v>3.6701111820168411</v>
      </c>
      <c r="R107" s="282"/>
      <c r="S107" s="18"/>
    </row>
    <row r="108" spans="1:19" ht="15.75" thickBot="1" x14ac:dyDescent="0.3">
      <c r="A108" s="254" t="s">
        <v>519</v>
      </c>
      <c r="B108" s="311">
        <f t="shared" si="15"/>
        <v>101</v>
      </c>
      <c r="C108" s="312" t="s">
        <v>139</v>
      </c>
      <c r="D108" s="312" t="s">
        <v>227</v>
      </c>
      <c r="E108" s="313">
        <v>71</v>
      </c>
      <c r="F108" s="314">
        <f>обслуговування!$F$9</f>
        <v>18.35469322222222</v>
      </c>
      <c r="G108" s="314">
        <f>обслуговування!$F$14</f>
        <v>514.75357322849766</v>
      </c>
      <c r="H108" s="314">
        <f>обслуговування!$F$15</f>
        <v>590.82555883754219</v>
      </c>
      <c r="I108" s="314">
        <f>обслуговування!$F$20</f>
        <v>1.8354693222222223</v>
      </c>
      <c r="J108" s="314">
        <f>обслуговування!$F$21</f>
        <v>168.86539419157262</v>
      </c>
      <c r="K108" s="315">
        <f t="shared" si="8"/>
        <v>1294.6346888020571</v>
      </c>
      <c r="L108" s="315">
        <f t="shared" si="9"/>
        <v>38.839040664061713</v>
      </c>
      <c r="M108" s="315">
        <f t="shared" si="10"/>
        <v>1333.4737294661188</v>
      </c>
      <c r="N108" s="315">
        <f t="shared" si="11"/>
        <v>266.6947458932238</v>
      </c>
      <c r="O108" s="315">
        <f t="shared" si="12"/>
        <v>1600.1684753593427</v>
      </c>
      <c r="P108" s="315">
        <f t="shared" si="13"/>
        <v>71</v>
      </c>
      <c r="Q108" s="316">
        <f t="shared" si="14"/>
        <v>5.6343960399976858</v>
      </c>
      <c r="R108" s="282"/>
      <c r="S108" s="18"/>
    </row>
    <row r="109" spans="1:19" ht="15.75" thickBot="1" x14ac:dyDescent="0.3">
      <c r="A109" s="254" t="s">
        <v>519</v>
      </c>
      <c r="B109" s="311">
        <f t="shared" si="15"/>
        <v>102</v>
      </c>
      <c r="C109" s="312" t="s">
        <v>161</v>
      </c>
      <c r="D109" s="312" t="s">
        <v>199</v>
      </c>
      <c r="E109" s="313">
        <v>88</v>
      </c>
      <c r="F109" s="314">
        <f>обслуговування!$F$9</f>
        <v>18.35469322222222</v>
      </c>
      <c r="G109" s="314">
        <f>обслуговування!$F$14</f>
        <v>514.75357322849766</v>
      </c>
      <c r="H109" s="314">
        <f>обслуговування!$F$15</f>
        <v>590.82555883754219</v>
      </c>
      <c r="I109" s="314">
        <f>обслуговування!$F$20</f>
        <v>1.8354693222222223</v>
      </c>
      <c r="J109" s="314">
        <f>обслуговування!$F$21</f>
        <v>168.86539419157262</v>
      </c>
      <c r="K109" s="315">
        <f t="shared" si="8"/>
        <v>1294.6346888020571</v>
      </c>
      <c r="L109" s="315">
        <f t="shared" si="9"/>
        <v>38.839040664061713</v>
      </c>
      <c r="M109" s="315">
        <f t="shared" si="10"/>
        <v>1333.4737294661188</v>
      </c>
      <c r="N109" s="315">
        <f t="shared" si="11"/>
        <v>266.6947458932238</v>
      </c>
      <c r="O109" s="315">
        <f t="shared" si="12"/>
        <v>1600.1684753593427</v>
      </c>
      <c r="P109" s="315">
        <f t="shared" si="13"/>
        <v>88</v>
      </c>
      <c r="Q109" s="316">
        <f t="shared" si="14"/>
        <v>4.5459331686344964</v>
      </c>
      <c r="R109" s="282"/>
      <c r="S109" s="18"/>
    </row>
    <row r="110" spans="1:19" ht="15.75" thickBot="1" x14ac:dyDescent="0.3">
      <c r="A110" s="253" t="s">
        <v>522</v>
      </c>
      <c r="B110" s="311">
        <f t="shared" si="15"/>
        <v>103</v>
      </c>
      <c r="C110" s="312" t="s">
        <v>162</v>
      </c>
      <c r="D110" s="312" t="s">
        <v>193</v>
      </c>
      <c r="E110" s="313">
        <v>72</v>
      </c>
      <c r="F110" s="314">
        <f>обслуговування!$F$9</f>
        <v>18.35469322222222</v>
      </c>
      <c r="G110" s="314">
        <f>обслуговування!$F$14</f>
        <v>514.75357322849766</v>
      </c>
      <c r="H110" s="314">
        <f>обслуговування!$F$15</f>
        <v>590.82555883754219</v>
      </c>
      <c r="I110" s="314">
        <f>обслуговування!$F$20</f>
        <v>1.8354693222222223</v>
      </c>
      <c r="J110" s="314">
        <f>обслуговування!$F$21</f>
        <v>168.86539419157262</v>
      </c>
      <c r="K110" s="315">
        <f t="shared" si="8"/>
        <v>1294.6346888020571</v>
      </c>
      <c r="L110" s="315">
        <f t="shared" si="9"/>
        <v>38.839040664061713</v>
      </c>
      <c r="M110" s="315">
        <f t="shared" si="10"/>
        <v>1333.4737294661188</v>
      </c>
      <c r="N110" s="315">
        <f t="shared" si="11"/>
        <v>266.6947458932238</v>
      </c>
      <c r="O110" s="315">
        <f t="shared" si="12"/>
        <v>1600.1684753593427</v>
      </c>
      <c r="P110" s="315">
        <f t="shared" si="13"/>
        <v>72</v>
      </c>
      <c r="Q110" s="316">
        <f t="shared" si="14"/>
        <v>5.5561405394421621</v>
      </c>
      <c r="R110" s="282"/>
      <c r="S110" s="18"/>
    </row>
    <row r="111" spans="1:19" ht="15.75" thickBot="1" x14ac:dyDescent="0.3">
      <c r="A111" s="254" t="s">
        <v>519</v>
      </c>
      <c r="B111" s="311">
        <f t="shared" si="15"/>
        <v>104</v>
      </c>
      <c r="C111" s="312" t="s">
        <v>163</v>
      </c>
      <c r="D111" s="312" t="s">
        <v>182</v>
      </c>
      <c r="E111" s="313">
        <v>40</v>
      </c>
      <c r="F111" s="314">
        <f>обслуговування!$F$9</f>
        <v>18.35469322222222</v>
      </c>
      <c r="G111" s="314">
        <f>обслуговування!$F$14</f>
        <v>514.75357322849766</v>
      </c>
      <c r="H111" s="314">
        <f>обслуговування!$F$15</f>
        <v>590.82555883754219</v>
      </c>
      <c r="I111" s="314">
        <f>обслуговування!$F$20</f>
        <v>1.8354693222222223</v>
      </c>
      <c r="J111" s="314">
        <f>обслуговування!$F$21</f>
        <v>168.86539419157262</v>
      </c>
      <c r="K111" s="315">
        <f t="shared" si="8"/>
        <v>1294.6346888020571</v>
      </c>
      <c r="L111" s="315">
        <f t="shared" si="9"/>
        <v>38.839040664061713</v>
      </c>
      <c r="M111" s="315">
        <f t="shared" si="10"/>
        <v>1333.4737294661188</v>
      </c>
      <c r="N111" s="315">
        <f t="shared" si="11"/>
        <v>266.6947458932238</v>
      </c>
      <c r="O111" s="315">
        <f t="shared" si="12"/>
        <v>1600.1684753593427</v>
      </c>
      <c r="P111" s="315">
        <f t="shared" si="13"/>
        <v>40</v>
      </c>
      <c r="Q111" s="316">
        <f t="shared" si="14"/>
        <v>10.001052970995891</v>
      </c>
      <c r="R111" s="282"/>
      <c r="S111" s="18"/>
    </row>
    <row r="112" spans="1:19" ht="15.75" thickBot="1" x14ac:dyDescent="0.3">
      <c r="A112" s="254" t="s">
        <v>519</v>
      </c>
      <c r="B112" s="311">
        <f t="shared" si="15"/>
        <v>105</v>
      </c>
      <c r="C112" s="312" t="s">
        <v>160</v>
      </c>
      <c r="D112" s="312" t="s">
        <v>228</v>
      </c>
      <c r="E112" s="313">
        <v>35</v>
      </c>
      <c r="F112" s="314">
        <f>обслуговування!$F$9</f>
        <v>18.35469322222222</v>
      </c>
      <c r="G112" s="314">
        <f>обслуговування!$F$14</f>
        <v>514.75357322849766</v>
      </c>
      <c r="H112" s="314">
        <f>обслуговування!$F$15</f>
        <v>590.82555883754219</v>
      </c>
      <c r="I112" s="314">
        <f>обслуговування!$F$20</f>
        <v>1.8354693222222223</v>
      </c>
      <c r="J112" s="314">
        <f>обслуговування!$F$21</f>
        <v>168.86539419157262</v>
      </c>
      <c r="K112" s="315">
        <f t="shared" si="8"/>
        <v>1294.6346888020571</v>
      </c>
      <c r="L112" s="315">
        <f t="shared" si="9"/>
        <v>38.839040664061713</v>
      </c>
      <c r="M112" s="315">
        <f t="shared" si="10"/>
        <v>1333.4737294661188</v>
      </c>
      <c r="N112" s="315">
        <f t="shared" si="11"/>
        <v>266.6947458932238</v>
      </c>
      <c r="O112" s="315">
        <f t="shared" si="12"/>
        <v>1600.1684753593427</v>
      </c>
      <c r="P112" s="315">
        <f t="shared" si="13"/>
        <v>35</v>
      </c>
      <c r="Q112" s="316">
        <f t="shared" si="14"/>
        <v>11.429774823995304</v>
      </c>
      <c r="R112" s="282"/>
      <c r="S112" s="18"/>
    </row>
    <row r="113" spans="1:19" ht="15.75" thickBot="1" x14ac:dyDescent="0.3">
      <c r="A113" s="253" t="s">
        <v>522</v>
      </c>
      <c r="B113" s="311">
        <f t="shared" si="15"/>
        <v>106</v>
      </c>
      <c r="C113" s="312" t="s">
        <v>162</v>
      </c>
      <c r="D113" s="312" t="s">
        <v>229</v>
      </c>
      <c r="E113" s="313">
        <v>72</v>
      </c>
      <c r="F113" s="314">
        <f>обслуговування!$F$9</f>
        <v>18.35469322222222</v>
      </c>
      <c r="G113" s="314">
        <f>обслуговування!$F$14</f>
        <v>514.75357322849766</v>
      </c>
      <c r="H113" s="314">
        <f>обслуговування!$F$15</f>
        <v>590.82555883754219</v>
      </c>
      <c r="I113" s="314">
        <f>обслуговування!$F$20</f>
        <v>1.8354693222222223</v>
      </c>
      <c r="J113" s="314">
        <f>обслуговування!$F$21</f>
        <v>168.86539419157262</v>
      </c>
      <c r="K113" s="315">
        <f t="shared" si="8"/>
        <v>1294.6346888020571</v>
      </c>
      <c r="L113" s="315">
        <f t="shared" si="9"/>
        <v>38.839040664061713</v>
      </c>
      <c r="M113" s="315">
        <f t="shared" si="10"/>
        <v>1333.4737294661188</v>
      </c>
      <c r="N113" s="315">
        <f t="shared" si="11"/>
        <v>266.6947458932238</v>
      </c>
      <c r="O113" s="315">
        <f t="shared" si="12"/>
        <v>1600.1684753593427</v>
      </c>
      <c r="P113" s="315">
        <f t="shared" si="13"/>
        <v>72</v>
      </c>
      <c r="Q113" s="316">
        <f t="shared" si="14"/>
        <v>5.5561405394421621</v>
      </c>
      <c r="R113" s="282"/>
      <c r="S113" s="18"/>
    </row>
    <row r="114" spans="1:19" ht="15.75" thickBot="1" x14ac:dyDescent="0.3">
      <c r="A114" s="254" t="s">
        <v>519</v>
      </c>
      <c r="B114" s="311">
        <f t="shared" si="15"/>
        <v>107</v>
      </c>
      <c r="C114" s="312" t="s">
        <v>164</v>
      </c>
      <c r="D114" s="312" t="s">
        <v>202</v>
      </c>
      <c r="E114" s="313">
        <v>95</v>
      </c>
      <c r="F114" s="314">
        <f>обслуговування!$F$9</f>
        <v>18.35469322222222</v>
      </c>
      <c r="G114" s="314">
        <f>обслуговування!$F$14</f>
        <v>514.75357322849766</v>
      </c>
      <c r="H114" s="314">
        <f>обслуговування!$F$15</f>
        <v>590.82555883754219</v>
      </c>
      <c r="I114" s="314">
        <f>обслуговування!$F$20</f>
        <v>1.8354693222222223</v>
      </c>
      <c r="J114" s="314">
        <f>обслуговування!$F$21</f>
        <v>168.86539419157262</v>
      </c>
      <c r="K114" s="315">
        <f t="shared" si="8"/>
        <v>1294.6346888020571</v>
      </c>
      <c r="L114" s="315">
        <f t="shared" si="9"/>
        <v>38.839040664061713</v>
      </c>
      <c r="M114" s="315">
        <f t="shared" si="10"/>
        <v>1333.4737294661188</v>
      </c>
      <c r="N114" s="315">
        <f t="shared" si="11"/>
        <v>266.6947458932238</v>
      </c>
      <c r="O114" s="315">
        <f t="shared" si="12"/>
        <v>1600.1684753593427</v>
      </c>
      <c r="P114" s="315">
        <f t="shared" si="13"/>
        <v>95</v>
      </c>
      <c r="Q114" s="316">
        <f t="shared" si="14"/>
        <v>4.2109696719982699</v>
      </c>
      <c r="R114" s="282"/>
      <c r="S114" s="18"/>
    </row>
    <row r="115" spans="1:19" ht="15.75" thickBot="1" x14ac:dyDescent="0.3">
      <c r="A115" s="253" t="s">
        <v>520</v>
      </c>
      <c r="B115" s="311">
        <f t="shared" si="15"/>
        <v>108</v>
      </c>
      <c r="C115" s="312" t="s">
        <v>154</v>
      </c>
      <c r="D115" s="312" t="s">
        <v>230</v>
      </c>
      <c r="E115" s="313">
        <v>81</v>
      </c>
      <c r="F115" s="314">
        <f>обслуговування!$F$9</f>
        <v>18.35469322222222</v>
      </c>
      <c r="G115" s="314">
        <f>обслуговування!$F$14</f>
        <v>514.75357322849766</v>
      </c>
      <c r="H115" s="314">
        <f>обслуговування!$F$15</f>
        <v>590.82555883754219</v>
      </c>
      <c r="I115" s="314">
        <f>обслуговування!$F$20</f>
        <v>1.8354693222222223</v>
      </c>
      <c r="J115" s="314">
        <f>обслуговування!$F$21</f>
        <v>168.86539419157262</v>
      </c>
      <c r="K115" s="315">
        <f t="shared" si="8"/>
        <v>1294.6346888020571</v>
      </c>
      <c r="L115" s="315">
        <f t="shared" si="9"/>
        <v>38.839040664061713</v>
      </c>
      <c r="M115" s="315">
        <f t="shared" si="10"/>
        <v>1333.4737294661188</v>
      </c>
      <c r="N115" s="315">
        <f t="shared" si="11"/>
        <v>266.6947458932238</v>
      </c>
      <c r="O115" s="315">
        <f t="shared" si="12"/>
        <v>1600.1684753593427</v>
      </c>
      <c r="P115" s="315">
        <f t="shared" si="13"/>
        <v>81</v>
      </c>
      <c r="Q115" s="316">
        <f t="shared" si="14"/>
        <v>4.9387915906152555</v>
      </c>
      <c r="R115" s="282"/>
      <c r="S115" s="18"/>
    </row>
    <row r="116" spans="1:19" ht="15.75" thickBot="1" x14ac:dyDescent="0.3">
      <c r="A116" s="254" t="s">
        <v>519</v>
      </c>
      <c r="B116" s="311">
        <f t="shared" si="15"/>
        <v>109</v>
      </c>
      <c r="C116" s="312" t="s">
        <v>164</v>
      </c>
      <c r="D116" s="312" t="s">
        <v>172</v>
      </c>
      <c r="E116" s="313">
        <v>64</v>
      </c>
      <c r="F116" s="314">
        <f>обслуговування!$F$9</f>
        <v>18.35469322222222</v>
      </c>
      <c r="G116" s="314">
        <f>обслуговування!$F$14</f>
        <v>514.75357322849766</v>
      </c>
      <c r="H116" s="314">
        <f>обслуговування!$F$15</f>
        <v>590.82555883754219</v>
      </c>
      <c r="I116" s="314">
        <f>обслуговування!$F$20</f>
        <v>1.8354693222222223</v>
      </c>
      <c r="J116" s="314">
        <f>обслуговування!$F$21</f>
        <v>168.86539419157262</v>
      </c>
      <c r="K116" s="315">
        <f t="shared" si="8"/>
        <v>1294.6346888020571</v>
      </c>
      <c r="L116" s="315">
        <f t="shared" si="9"/>
        <v>38.839040664061713</v>
      </c>
      <c r="M116" s="315">
        <f t="shared" si="10"/>
        <v>1333.4737294661188</v>
      </c>
      <c r="N116" s="315">
        <f t="shared" si="11"/>
        <v>266.6947458932238</v>
      </c>
      <c r="O116" s="315">
        <f t="shared" si="12"/>
        <v>1600.1684753593427</v>
      </c>
      <c r="P116" s="315">
        <f t="shared" si="13"/>
        <v>64</v>
      </c>
      <c r="Q116" s="316">
        <f t="shared" si="14"/>
        <v>6.2506581068724323</v>
      </c>
      <c r="R116" s="282"/>
      <c r="S116" s="18"/>
    </row>
    <row r="117" spans="1:19" ht="15.75" thickBot="1" x14ac:dyDescent="0.3">
      <c r="A117" s="254" t="s">
        <v>519</v>
      </c>
      <c r="B117" s="311">
        <f t="shared" si="15"/>
        <v>110</v>
      </c>
      <c r="C117" s="312" t="s">
        <v>146</v>
      </c>
      <c r="D117" s="312" t="s">
        <v>232</v>
      </c>
      <c r="E117" s="313">
        <v>35</v>
      </c>
      <c r="F117" s="314">
        <f>обслуговування!$F$9</f>
        <v>18.35469322222222</v>
      </c>
      <c r="G117" s="314">
        <f>обслуговування!$F$14</f>
        <v>514.75357322849766</v>
      </c>
      <c r="H117" s="314">
        <f>обслуговування!$F$15</f>
        <v>590.82555883754219</v>
      </c>
      <c r="I117" s="314">
        <f>обслуговування!$F$20</f>
        <v>1.8354693222222223</v>
      </c>
      <c r="J117" s="314">
        <f>обслуговування!$F$21</f>
        <v>168.86539419157262</v>
      </c>
      <c r="K117" s="315">
        <f t="shared" si="8"/>
        <v>1294.6346888020571</v>
      </c>
      <c r="L117" s="315">
        <f t="shared" si="9"/>
        <v>38.839040664061713</v>
      </c>
      <c r="M117" s="315">
        <f t="shared" si="10"/>
        <v>1333.4737294661188</v>
      </c>
      <c r="N117" s="315">
        <f t="shared" si="11"/>
        <v>266.6947458932238</v>
      </c>
      <c r="O117" s="315">
        <f t="shared" si="12"/>
        <v>1600.1684753593427</v>
      </c>
      <c r="P117" s="315">
        <f t="shared" si="13"/>
        <v>35</v>
      </c>
      <c r="Q117" s="316">
        <f t="shared" si="14"/>
        <v>11.429774823995304</v>
      </c>
      <c r="R117" s="282"/>
      <c r="S117" s="18"/>
    </row>
    <row r="118" spans="1:19" ht="15.75" thickBot="1" x14ac:dyDescent="0.3">
      <c r="A118" s="254" t="s">
        <v>519</v>
      </c>
      <c r="B118" s="311">
        <f t="shared" si="15"/>
        <v>111</v>
      </c>
      <c r="C118" s="312" t="s">
        <v>165</v>
      </c>
      <c r="D118" s="312" t="s">
        <v>192</v>
      </c>
      <c r="E118" s="313">
        <v>33</v>
      </c>
      <c r="F118" s="314">
        <f>обслуговування!$F$9</f>
        <v>18.35469322222222</v>
      </c>
      <c r="G118" s="314">
        <f>обслуговування!$F$14</f>
        <v>514.75357322849766</v>
      </c>
      <c r="H118" s="314">
        <f>обслуговування!$F$15</f>
        <v>590.82555883754219</v>
      </c>
      <c r="I118" s="314">
        <f>обслуговування!$F$20</f>
        <v>1.8354693222222223</v>
      </c>
      <c r="J118" s="314">
        <f>обслуговування!$F$21</f>
        <v>168.86539419157262</v>
      </c>
      <c r="K118" s="315">
        <f t="shared" si="8"/>
        <v>1294.6346888020571</v>
      </c>
      <c r="L118" s="315">
        <f t="shared" si="9"/>
        <v>38.839040664061713</v>
      </c>
      <c r="M118" s="315">
        <f t="shared" si="10"/>
        <v>1333.4737294661188</v>
      </c>
      <c r="N118" s="315">
        <f t="shared" si="11"/>
        <v>266.6947458932238</v>
      </c>
      <c r="O118" s="315">
        <f t="shared" si="12"/>
        <v>1600.1684753593427</v>
      </c>
      <c r="P118" s="315">
        <f t="shared" si="13"/>
        <v>33</v>
      </c>
      <c r="Q118" s="316">
        <f t="shared" si="14"/>
        <v>12.122488449691989</v>
      </c>
      <c r="R118" s="282">
        <v>1</v>
      </c>
      <c r="S118" s="18"/>
    </row>
    <row r="119" spans="1:19" ht="15.75" thickBot="1" x14ac:dyDescent="0.3">
      <c r="A119" s="264" t="s">
        <v>521</v>
      </c>
      <c r="B119" s="311">
        <f t="shared" si="15"/>
        <v>112</v>
      </c>
      <c r="C119" s="312" t="s">
        <v>164</v>
      </c>
      <c r="D119" s="312" t="s">
        <v>166</v>
      </c>
      <c r="E119" s="313">
        <v>144</v>
      </c>
      <c r="F119" s="314">
        <f>обслуговування!$F$9</f>
        <v>18.35469322222222</v>
      </c>
      <c r="G119" s="314">
        <f>обслуговування!$F$14</f>
        <v>514.75357322849766</v>
      </c>
      <c r="H119" s="314">
        <f>обслуговування!$F$15</f>
        <v>590.82555883754219</v>
      </c>
      <c r="I119" s="314">
        <f>обслуговування!$F$20</f>
        <v>1.8354693222222223</v>
      </c>
      <c r="J119" s="314">
        <f>обслуговування!$F$21</f>
        <v>168.86539419157262</v>
      </c>
      <c r="K119" s="315">
        <f t="shared" si="8"/>
        <v>1294.6346888020571</v>
      </c>
      <c r="L119" s="315">
        <f t="shared" si="9"/>
        <v>38.839040664061713</v>
      </c>
      <c r="M119" s="315">
        <f t="shared" si="10"/>
        <v>1333.4737294661188</v>
      </c>
      <c r="N119" s="315">
        <f t="shared" si="11"/>
        <v>266.6947458932238</v>
      </c>
      <c r="O119" s="315">
        <f t="shared" si="12"/>
        <v>1600.1684753593427</v>
      </c>
      <c r="P119" s="315">
        <f t="shared" si="13"/>
        <v>144</v>
      </c>
      <c r="Q119" s="316">
        <f t="shared" si="14"/>
        <v>2.7780702697210811</v>
      </c>
      <c r="R119" s="282">
        <v>3</v>
      </c>
      <c r="S119" s="18"/>
    </row>
    <row r="120" spans="1:19" x14ac:dyDescent="0.25">
      <c r="A120" s="406" t="s">
        <v>519</v>
      </c>
      <c r="B120" s="395">
        <f t="shared" si="15"/>
        <v>113</v>
      </c>
      <c r="C120" s="317" t="s">
        <v>160</v>
      </c>
      <c r="D120" s="317" t="s">
        <v>233</v>
      </c>
      <c r="E120" s="318">
        <v>36</v>
      </c>
      <c r="F120" s="391">
        <f>обслуговування!$F$9</f>
        <v>18.35469322222222</v>
      </c>
      <c r="G120" s="391">
        <f>обслуговування!$F$14</f>
        <v>514.75357322849766</v>
      </c>
      <c r="H120" s="391">
        <f>обслуговування!$F$15</f>
        <v>590.82555883754219</v>
      </c>
      <c r="I120" s="391">
        <f>обслуговування!$F$20</f>
        <v>1.8354693222222223</v>
      </c>
      <c r="J120" s="391">
        <f>обслуговування!$F$21</f>
        <v>168.86539419157262</v>
      </c>
      <c r="K120" s="391">
        <f t="shared" si="8"/>
        <v>1294.6346888020571</v>
      </c>
      <c r="L120" s="391">
        <f t="shared" si="9"/>
        <v>38.839040664061713</v>
      </c>
      <c r="M120" s="391">
        <f t="shared" si="10"/>
        <v>1333.4737294661188</v>
      </c>
      <c r="N120" s="391">
        <f t="shared" si="11"/>
        <v>266.6947458932238</v>
      </c>
      <c r="O120" s="391">
        <f t="shared" si="12"/>
        <v>1600.1684753593427</v>
      </c>
      <c r="P120" s="319">
        <f t="shared" si="13"/>
        <v>36</v>
      </c>
      <c r="Q120" s="393">
        <f>O120/(P120+P121)/4</f>
        <v>3.7040936929614414</v>
      </c>
      <c r="R120" s="283">
        <v>1</v>
      </c>
      <c r="S120" s="18"/>
    </row>
    <row r="121" spans="1:19" ht="15.75" thickBot="1" x14ac:dyDescent="0.3">
      <c r="A121" s="406"/>
      <c r="B121" s="396"/>
      <c r="C121" s="320" t="s">
        <v>160</v>
      </c>
      <c r="D121" s="320" t="s">
        <v>297</v>
      </c>
      <c r="E121" s="321">
        <v>72</v>
      </c>
      <c r="F121" s="392"/>
      <c r="G121" s="392">
        <f>обслуговування!$F$14</f>
        <v>514.75357322849766</v>
      </c>
      <c r="H121" s="392">
        <f>обслуговування!$F$15</f>
        <v>590.82555883754219</v>
      </c>
      <c r="I121" s="392">
        <f>обслуговування!$F$20</f>
        <v>1.8354693222222223</v>
      </c>
      <c r="J121" s="392">
        <f>обслуговування!$F$21</f>
        <v>168.86539419157262</v>
      </c>
      <c r="K121" s="392">
        <f t="shared" si="8"/>
        <v>1276.2799955798348</v>
      </c>
      <c r="L121" s="392">
        <f t="shared" si="9"/>
        <v>38.288399867395043</v>
      </c>
      <c r="M121" s="392">
        <f t="shared" si="10"/>
        <v>1314.5683954472299</v>
      </c>
      <c r="N121" s="392">
        <f t="shared" si="11"/>
        <v>262.91367908944602</v>
      </c>
      <c r="O121" s="392">
        <f t="shared" si="12"/>
        <v>1577.482074536676</v>
      </c>
      <c r="P121" s="322">
        <f t="shared" si="13"/>
        <v>72</v>
      </c>
      <c r="Q121" s="394"/>
      <c r="R121" s="286"/>
      <c r="S121" s="18"/>
    </row>
    <row r="122" spans="1:19" ht="15.75" thickBot="1" x14ac:dyDescent="0.3">
      <c r="A122" s="252" t="s">
        <v>519</v>
      </c>
      <c r="B122" s="311">
        <f>B120+1</f>
        <v>114</v>
      </c>
      <c r="C122" s="312" t="s">
        <v>164</v>
      </c>
      <c r="D122" s="312" t="s">
        <v>301</v>
      </c>
      <c r="E122" s="313">
        <v>30</v>
      </c>
      <c r="F122" s="314">
        <f>обслуговування!$F$9</f>
        <v>18.35469322222222</v>
      </c>
      <c r="G122" s="314">
        <f>обслуговування!$F$14</f>
        <v>514.75357322849766</v>
      </c>
      <c r="H122" s="314">
        <f>обслуговування!$F$15</f>
        <v>590.82555883754219</v>
      </c>
      <c r="I122" s="314">
        <f>обслуговування!$F$20</f>
        <v>1.8354693222222223</v>
      </c>
      <c r="J122" s="314">
        <f>обслуговування!$F$21</f>
        <v>168.86539419157262</v>
      </c>
      <c r="K122" s="315">
        <f t="shared" ref="K122:K182" si="16">F122+G122+H122+I122+J122</f>
        <v>1294.6346888020571</v>
      </c>
      <c r="L122" s="315">
        <f t="shared" ref="L122:L182" si="17">K122*3/100</f>
        <v>38.839040664061713</v>
      </c>
      <c r="M122" s="315">
        <f t="shared" ref="M122:M182" si="18">K122+L122</f>
        <v>1333.4737294661188</v>
      </c>
      <c r="N122" s="315">
        <f t="shared" ref="N122:N182" si="19">M122*0.2</f>
        <v>266.6947458932238</v>
      </c>
      <c r="O122" s="315">
        <f t="shared" ref="O122:O182" si="20">M122+N122</f>
        <v>1600.1684753593427</v>
      </c>
      <c r="P122" s="315">
        <f t="shared" ref="P122:P182" si="21">E122</f>
        <v>30</v>
      </c>
      <c r="Q122" s="316">
        <f t="shared" ref="Q122:Q182" si="22">O122/P122/4</f>
        <v>13.334737294661188</v>
      </c>
      <c r="R122" s="282"/>
      <c r="S122" s="18"/>
    </row>
    <row r="123" spans="1:19" ht="15.75" thickBot="1" x14ac:dyDescent="0.3">
      <c r="A123" s="254" t="s">
        <v>519</v>
      </c>
      <c r="B123" s="311">
        <f t="shared" si="15"/>
        <v>115</v>
      </c>
      <c r="C123" s="312" t="s">
        <v>164</v>
      </c>
      <c r="D123" s="312" t="s">
        <v>174</v>
      </c>
      <c r="E123" s="313">
        <v>70</v>
      </c>
      <c r="F123" s="314">
        <f>обслуговування!$F$9</f>
        <v>18.35469322222222</v>
      </c>
      <c r="G123" s="314">
        <f>обслуговування!$F$14</f>
        <v>514.75357322849766</v>
      </c>
      <c r="H123" s="314">
        <f>обслуговування!$F$15</f>
        <v>590.82555883754219</v>
      </c>
      <c r="I123" s="314">
        <f>обслуговування!$F$20</f>
        <v>1.8354693222222223</v>
      </c>
      <c r="J123" s="314">
        <f>обслуговування!$F$21</f>
        <v>168.86539419157262</v>
      </c>
      <c r="K123" s="315">
        <f t="shared" si="16"/>
        <v>1294.6346888020571</v>
      </c>
      <c r="L123" s="315">
        <f t="shared" si="17"/>
        <v>38.839040664061713</v>
      </c>
      <c r="M123" s="315">
        <f t="shared" si="18"/>
        <v>1333.4737294661188</v>
      </c>
      <c r="N123" s="315">
        <f t="shared" si="19"/>
        <v>266.6947458932238</v>
      </c>
      <c r="O123" s="315">
        <f t="shared" si="20"/>
        <v>1600.1684753593427</v>
      </c>
      <c r="P123" s="315">
        <f t="shared" si="21"/>
        <v>70</v>
      </c>
      <c r="Q123" s="316">
        <f t="shared" si="22"/>
        <v>5.714887411997652</v>
      </c>
      <c r="R123" s="282"/>
      <c r="S123" s="18"/>
    </row>
    <row r="124" spans="1:19" ht="15.75" thickBot="1" x14ac:dyDescent="0.3">
      <c r="A124" s="254" t="s">
        <v>519</v>
      </c>
      <c r="B124" s="311">
        <f t="shared" si="15"/>
        <v>116</v>
      </c>
      <c r="C124" s="312" t="s">
        <v>164</v>
      </c>
      <c r="D124" s="312" t="s">
        <v>231</v>
      </c>
      <c r="E124" s="313">
        <v>119</v>
      </c>
      <c r="F124" s="314">
        <f>обслуговування!$F$9</f>
        <v>18.35469322222222</v>
      </c>
      <c r="G124" s="314">
        <f>обслуговування!$F$14</f>
        <v>514.75357322849766</v>
      </c>
      <c r="H124" s="314">
        <f>обслуговування!$F$15</f>
        <v>590.82555883754219</v>
      </c>
      <c r="I124" s="314">
        <f>обслуговування!$F$20</f>
        <v>1.8354693222222223</v>
      </c>
      <c r="J124" s="314">
        <f>обслуговування!$F$21</f>
        <v>168.86539419157262</v>
      </c>
      <c r="K124" s="315">
        <f t="shared" si="16"/>
        <v>1294.6346888020571</v>
      </c>
      <c r="L124" s="315">
        <f t="shared" si="17"/>
        <v>38.839040664061713</v>
      </c>
      <c r="M124" s="315">
        <f t="shared" si="18"/>
        <v>1333.4737294661188</v>
      </c>
      <c r="N124" s="315">
        <f t="shared" si="19"/>
        <v>266.6947458932238</v>
      </c>
      <c r="O124" s="315">
        <f t="shared" si="20"/>
        <v>1600.1684753593427</v>
      </c>
      <c r="P124" s="315">
        <f t="shared" si="21"/>
        <v>119</v>
      </c>
      <c r="Q124" s="316">
        <f t="shared" si="22"/>
        <v>3.3616984776456778</v>
      </c>
      <c r="R124" s="282"/>
      <c r="S124" s="18"/>
    </row>
    <row r="125" spans="1:19" ht="15.75" thickBot="1" x14ac:dyDescent="0.3">
      <c r="A125" s="254" t="s">
        <v>519</v>
      </c>
      <c r="B125" s="311">
        <f t="shared" si="15"/>
        <v>117</v>
      </c>
      <c r="C125" s="312" t="s">
        <v>165</v>
      </c>
      <c r="D125" s="312" t="s">
        <v>302</v>
      </c>
      <c r="E125" s="313">
        <v>71</v>
      </c>
      <c r="F125" s="314">
        <f>обслуговування!$F$9</f>
        <v>18.35469322222222</v>
      </c>
      <c r="G125" s="314">
        <f>обслуговування!$F$14</f>
        <v>514.75357322849766</v>
      </c>
      <c r="H125" s="314">
        <f>обслуговування!$F$15</f>
        <v>590.82555883754219</v>
      </c>
      <c r="I125" s="314">
        <f>обслуговування!$F$20</f>
        <v>1.8354693222222223</v>
      </c>
      <c r="J125" s="314">
        <f>обслуговування!$F$21</f>
        <v>168.86539419157262</v>
      </c>
      <c r="K125" s="315">
        <f t="shared" si="16"/>
        <v>1294.6346888020571</v>
      </c>
      <c r="L125" s="315">
        <f t="shared" si="17"/>
        <v>38.839040664061713</v>
      </c>
      <c r="M125" s="315">
        <f t="shared" si="18"/>
        <v>1333.4737294661188</v>
      </c>
      <c r="N125" s="315">
        <f t="shared" si="19"/>
        <v>266.6947458932238</v>
      </c>
      <c r="O125" s="315">
        <f t="shared" si="20"/>
        <v>1600.1684753593427</v>
      </c>
      <c r="P125" s="315">
        <f t="shared" si="21"/>
        <v>71</v>
      </c>
      <c r="Q125" s="316">
        <f t="shared" si="22"/>
        <v>5.6343960399976858</v>
      </c>
      <c r="R125" s="282"/>
      <c r="S125" s="18"/>
    </row>
    <row r="126" spans="1:19" ht="15.75" thickBot="1" x14ac:dyDescent="0.3">
      <c r="A126" s="254" t="s">
        <v>519</v>
      </c>
      <c r="B126" s="311">
        <f t="shared" si="15"/>
        <v>118</v>
      </c>
      <c r="C126" s="312" t="s">
        <v>165</v>
      </c>
      <c r="D126" s="312" t="s">
        <v>227</v>
      </c>
      <c r="E126" s="313">
        <v>72</v>
      </c>
      <c r="F126" s="314">
        <f>обслуговування!$F$9</f>
        <v>18.35469322222222</v>
      </c>
      <c r="G126" s="314">
        <f>обслуговування!$F$14</f>
        <v>514.75357322849766</v>
      </c>
      <c r="H126" s="314">
        <f>обслуговування!$F$15</f>
        <v>590.82555883754219</v>
      </c>
      <c r="I126" s="314">
        <f>обслуговування!$F$20</f>
        <v>1.8354693222222223</v>
      </c>
      <c r="J126" s="314">
        <f>обслуговування!$F$21</f>
        <v>168.86539419157262</v>
      </c>
      <c r="K126" s="315">
        <f t="shared" si="16"/>
        <v>1294.6346888020571</v>
      </c>
      <c r="L126" s="315">
        <f t="shared" si="17"/>
        <v>38.839040664061713</v>
      </c>
      <c r="M126" s="315">
        <f t="shared" si="18"/>
        <v>1333.4737294661188</v>
      </c>
      <c r="N126" s="315">
        <f t="shared" si="19"/>
        <v>266.6947458932238</v>
      </c>
      <c r="O126" s="315">
        <f t="shared" si="20"/>
        <v>1600.1684753593427</v>
      </c>
      <c r="P126" s="315">
        <f t="shared" si="21"/>
        <v>72</v>
      </c>
      <c r="Q126" s="316">
        <f t="shared" si="22"/>
        <v>5.5561405394421621</v>
      </c>
      <c r="R126" s="282"/>
      <c r="S126" s="18"/>
    </row>
    <row r="127" spans="1:19" ht="15.75" thickBot="1" x14ac:dyDescent="0.3">
      <c r="A127" s="254" t="s">
        <v>519</v>
      </c>
      <c r="B127" s="311">
        <f t="shared" si="15"/>
        <v>119</v>
      </c>
      <c r="C127" s="312" t="s">
        <v>165</v>
      </c>
      <c r="D127" s="312" t="s">
        <v>202</v>
      </c>
      <c r="E127" s="313">
        <v>109</v>
      </c>
      <c r="F127" s="314">
        <f>обслуговування!$F$9</f>
        <v>18.35469322222222</v>
      </c>
      <c r="G127" s="314">
        <f>обслуговування!$F$14</f>
        <v>514.75357322849766</v>
      </c>
      <c r="H127" s="314">
        <f>обслуговування!$F$15</f>
        <v>590.82555883754219</v>
      </c>
      <c r="I127" s="314">
        <f>обслуговування!$F$20</f>
        <v>1.8354693222222223</v>
      </c>
      <c r="J127" s="314">
        <f>обслуговування!$F$21</f>
        <v>168.86539419157262</v>
      </c>
      <c r="K127" s="315">
        <f t="shared" si="16"/>
        <v>1294.6346888020571</v>
      </c>
      <c r="L127" s="315">
        <f t="shared" si="17"/>
        <v>38.839040664061713</v>
      </c>
      <c r="M127" s="315">
        <f t="shared" si="18"/>
        <v>1333.4737294661188</v>
      </c>
      <c r="N127" s="315">
        <f t="shared" si="19"/>
        <v>266.6947458932238</v>
      </c>
      <c r="O127" s="315">
        <f t="shared" si="20"/>
        <v>1600.1684753593427</v>
      </c>
      <c r="P127" s="315">
        <f t="shared" si="21"/>
        <v>109</v>
      </c>
      <c r="Q127" s="316">
        <f t="shared" si="22"/>
        <v>3.6701111820168411</v>
      </c>
      <c r="R127" s="282"/>
      <c r="S127" s="18"/>
    </row>
    <row r="128" spans="1:19" ht="15.75" thickBot="1" x14ac:dyDescent="0.3">
      <c r="A128" s="254" t="s">
        <v>519</v>
      </c>
      <c r="B128" s="311">
        <f t="shared" si="15"/>
        <v>120</v>
      </c>
      <c r="C128" s="312" t="s">
        <v>165</v>
      </c>
      <c r="D128" s="312" t="s">
        <v>199</v>
      </c>
      <c r="E128" s="313">
        <v>120</v>
      </c>
      <c r="F128" s="314">
        <f>обслуговування!$F$9</f>
        <v>18.35469322222222</v>
      </c>
      <c r="G128" s="314">
        <f>обслуговування!$F$14</f>
        <v>514.75357322849766</v>
      </c>
      <c r="H128" s="314">
        <f>обслуговування!$F$15</f>
        <v>590.82555883754219</v>
      </c>
      <c r="I128" s="314">
        <f>обслуговування!$F$20</f>
        <v>1.8354693222222223</v>
      </c>
      <c r="J128" s="314">
        <f>обслуговування!$F$21</f>
        <v>168.86539419157262</v>
      </c>
      <c r="K128" s="315">
        <f t="shared" si="16"/>
        <v>1294.6346888020571</v>
      </c>
      <c r="L128" s="315">
        <f t="shared" si="17"/>
        <v>38.839040664061713</v>
      </c>
      <c r="M128" s="315">
        <f t="shared" si="18"/>
        <v>1333.4737294661188</v>
      </c>
      <c r="N128" s="315">
        <f t="shared" si="19"/>
        <v>266.6947458932238</v>
      </c>
      <c r="O128" s="315">
        <f t="shared" si="20"/>
        <v>1600.1684753593427</v>
      </c>
      <c r="P128" s="315">
        <f t="shared" si="21"/>
        <v>120</v>
      </c>
      <c r="Q128" s="316">
        <f t="shared" si="22"/>
        <v>3.3336843236652971</v>
      </c>
      <c r="R128" s="282"/>
      <c r="S128" s="18"/>
    </row>
    <row r="129" spans="1:19" ht="15.75" thickBot="1" x14ac:dyDescent="0.3">
      <c r="A129" s="254" t="s">
        <v>519</v>
      </c>
      <c r="B129" s="311">
        <f t="shared" si="15"/>
        <v>121</v>
      </c>
      <c r="C129" s="312" t="s">
        <v>165</v>
      </c>
      <c r="D129" s="312" t="s">
        <v>303</v>
      </c>
      <c r="E129" s="313">
        <v>108</v>
      </c>
      <c r="F129" s="314">
        <f>обслуговування!$F$9</f>
        <v>18.35469322222222</v>
      </c>
      <c r="G129" s="314">
        <f>обслуговування!$F$14</f>
        <v>514.75357322849766</v>
      </c>
      <c r="H129" s="314">
        <f>обслуговування!$F$15</f>
        <v>590.82555883754219</v>
      </c>
      <c r="I129" s="314">
        <f>обслуговування!$F$20</f>
        <v>1.8354693222222223</v>
      </c>
      <c r="J129" s="314">
        <f>обслуговування!$F$21</f>
        <v>168.86539419157262</v>
      </c>
      <c r="K129" s="315">
        <f t="shared" si="16"/>
        <v>1294.6346888020571</v>
      </c>
      <c r="L129" s="315">
        <f t="shared" si="17"/>
        <v>38.839040664061713</v>
      </c>
      <c r="M129" s="315">
        <f t="shared" si="18"/>
        <v>1333.4737294661188</v>
      </c>
      <c r="N129" s="315">
        <f t="shared" si="19"/>
        <v>266.6947458932238</v>
      </c>
      <c r="O129" s="315">
        <f t="shared" si="20"/>
        <v>1600.1684753593427</v>
      </c>
      <c r="P129" s="315">
        <f t="shared" si="21"/>
        <v>108</v>
      </c>
      <c r="Q129" s="316">
        <f t="shared" si="22"/>
        <v>3.7040936929614414</v>
      </c>
      <c r="R129" s="282"/>
      <c r="S129" s="18"/>
    </row>
    <row r="130" spans="1:19" ht="15.75" thickBot="1" x14ac:dyDescent="0.3">
      <c r="A130" s="254" t="s">
        <v>519</v>
      </c>
      <c r="B130" s="311">
        <f t="shared" si="15"/>
        <v>122</v>
      </c>
      <c r="C130" s="312" t="s">
        <v>165</v>
      </c>
      <c r="D130" s="312" t="s">
        <v>304</v>
      </c>
      <c r="E130" s="313">
        <v>72</v>
      </c>
      <c r="F130" s="314">
        <f>обслуговування!$F$9</f>
        <v>18.35469322222222</v>
      </c>
      <c r="G130" s="314">
        <f>обслуговування!$F$14</f>
        <v>514.75357322849766</v>
      </c>
      <c r="H130" s="314">
        <f>обслуговування!$F$15</f>
        <v>590.82555883754219</v>
      </c>
      <c r="I130" s="314">
        <f>обслуговування!$F$20</f>
        <v>1.8354693222222223</v>
      </c>
      <c r="J130" s="314">
        <f>обслуговування!$F$21</f>
        <v>168.86539419157262</v>
      </c>
      <c r="K130" s="315">
        <f t="shared" si="16"/>
        <v>1294.6346888020571</v>
      </c>
      <c r="L130" s="315">
        <f t="shared" si="17"/>
        <v>38.839040664061713</v>
      </c>
      <c r="M130" s="315">
        <f t="shared" si="18"/>
        <v>1333.4737294661188</v>
      </c>
      <c r="N130" s="315">
        <f t="shared" si="19"/>
        <v>266.6947458932238</v>
      </c>
      <c r="O130" s="315">
        <f t="shared" si="20"/>
        <v>1600.1684753593427</v>
      </c>
      <c r="P130" s="315">
        <f t="shared" si="21"/>
        <v>72</v>
      </c>
      <c r="Q130" s="316">
        <f t="shared" si="22"/>
        <v>5.5561405394421621</v>
      </c>
      <c r="R130" s="282"/>
      <c r="S130" s="18"/>
    </row>
    <row r="131" spans="1:19" ht="15.75" thickBot="1" x14ac:dyDescent="0.3">
      <c r="A131" s="254" t="s">
        <v>519</v>
      </c>
      <c r="B131" s="311">
        <f t="shared" si="15"/>
        <v>123</v>
      </c>
      <c r="C131" s="312" t="s">
        <v>165</v>
      </c>
      <c r="D131" s="312" t="s">
        <v>305</v>
      </c>
      <c r="E131" s="313">
        <v>108</v>
      </c>
      <c r="F131" s="314">
        <f>обслуговування!$F$9</f>
        <v>18.35469322222222</v>
      </c>
      <c r="G131" s="314">
        <f>обслуговування!$F$14</f>
        <v>514.75357322849766</v>
      </c>
      <c r="H131" s="314">
        <f>обслуговування!$F$15</f>
        <v>590.82555883754219</v>
      </c>
      <c r="I131" s="314">
        <f>обслуговування!$F$20</f>
        <v>1.8354693222222223</v>
      </c>
      <c r="J131" s="314">
        <f>обслуговування!$F$21</f>
        <v>168.86539419157262</v>
      </c>
      <c r="K131" s="315">
        <f t="shared" si="16"/>
        <v>1294.6346888020571</v>
      </c>
      <c r="L131" s="315">
        <f t="shared" si="17"/>
        <v>38.839040664061713</v>
      </c>
      <c r="M131" s="315">
        <f t="shared" si="18"/>
        <v>1333.4737294661188</v>
      </c>
      <c r="N131" s="315">
        <f t="shared" si="19"/>
        <v>266.6947458932238</v>
      </c>
      <c r="O131" s="315">
        <f t="shared" si="20"/>
        <v>1600.1684753593427</v>
      </c>
      <c r="P131" s="315">
        <f t="shared" si="21"/>
        <v>108</v>
      </c>
      <c r="Q131" s="316">
        <f t="shared" si="22"/>
        <v>3.7040936929614414</v>
      </c>
      <c r="R131" s="282"/>
      <c r="S131" s="18"/>
    </row>
    <row r="132" spans="1:19" ht="15.75" thickBot="1" x14ac:dyDescent="0.3">
      <c r="A132" s="254" t="s">
        <v>519</v>
      </c>
      <c r="B132" s="311">
        <f t="shared" si="15"/>
        <v>124</v>
      </c>
      <c r="C132" s="312" t="s">
        <v>165</v>
      </c>
      <c r="D132" s="312" t="s">
        <v>208</v>
      </c>
      <c r="E132" s="313">
        <v>72</v>
      </c>
      <c r="F132" s="314">
        <f>обслуговування!$F$9</f>
        <v>18.35469322222222</v>
      </c>
      <c r="G132" s="314">
        <f>обслуговування!$F$14</f>
        <v>514.75357322849766</v>
      </c>
      <c r="H132" s="314">
        <f>обслуговування!$F$15</f>
        <v>590.82555883754219</v>
      </c>
      <c r="I132" s="314">
        <f>обслуговування!$F$20</f>
        <v>1.8354693222222223</v>
      </c>
      <c r="J132" s="314">
        <f>обслуговування!$F$21</f>
        <v>168.86539419157262</v>
      </c>
      <c r="K132" s="315">
        <f t="shared" si="16"/>
        <v>1294.6346888020571</v>
      </c>
      <c r="L132" s="315">
        <f t="shared" si="17"/>
        <v>38.839040664061713</v>
      </c>
      <c r="M132" s="315">
        <f t="shared" si="18"/>
        <v>1333.4737294661188</v>
      </c>
      <c r="N132" s="315">
        <f t="shared" si="19"/>
        <v>266.6947458932238</v>
      </c>
      <c r="O132" s="315">
        <f t="shared" si="20"/>
        <v>1600.1684753593427</v>
      </c>
      <c r="P132" s="315">
        <f t="shared" si="21"/>
        <v>72</v>
      </c>
      <c r="Q132" s="316">
        <f t="shared" si="22"/>
        <v>5.5561405394421621</v>
      </c>
      <c r="R132" s="282"/>
      <c r="S132" s="18"/>
    </row>
    <row r="133" spans="1:19" ht="15.75" thickBot="1" x14ac:dyDescent="0.3">
      <c r="A133" s="254" t="s">
        <v>519</v>
      </c>
      <c r="B133" s="311">
        <f t="shared" si="15"/>
        <v>125</v>
      </c>
      <c r="C133" s="312" t="s">
        <v>306</v>
      </c>
      <c r="D133" s="312" t="s">
        <v>307</v>
      </c>
      <c r="E133" s="313">
        <v>60</v>
      </c>
      <c r="F133" s="314">
        <f>обслуговування!$F$9</f>
        <v>18.35469322222222</v>
      </c>
      <c r="G133" s="314">
        <f>обслуговування!$F$14</f>
        <v>514.75357322849766</v>
      </c>
      <c r="H133" s="314">
        <f>обслуговування!$F$15</f>
        <v>590.82555883754219</v>
      </c>
      <c r="I133" s="314">
        <f>обслуговування!$F$20</f>
        <v>1.8354693222222223</v>
      </c>
      <c r="J133" s="314">
        <f>обслуговування!$F$21</f>
        <v>168.86539419157262</v>
      </c>
      <c r="K133" s="315">
        <f t="shared" si="16"/>
        <v>1294.6346888020571</v>
      </c>
      <c r="L133" s="315">
        <f t="shared" si="17"/>
        <v>38.839040664061713</v>
      </c>
      <c r="M133" s="315">
        <f t="shared" si="18"/>
        <v>1333.4737294661188</v>
      </c>
      <c r="N133" s="315">
        <f t="shared" si="19"/>
        <v>266.6947458932238</v>
      </c>
      <c r="O133" s="315">
        <f t="shared" si="20"/>
        <v>1600.1684753593427</v>
      </c>
      <c r="P133" s="315">
        <f t="shared" si="21"/>
        <v>60</v>
      </c>
      <c r="Q133" s="316">
        <f t="shared" si="22"/>
        <v>6.6673686473305942</v>
      </c>
      <c r="R133" s="282">
        <v>1</v>
      </c>
      <c r="S133" s="18"/>
    </row>
    <row r="134" spans="1:19" ht="15.75" thickBot="1" x14ac:dyDescent="0.3">
      <c r="A134" s="254" t="s">
        <v>519</v>
      </c>
      <c r="B134" s="311">
        <f t="shared" si="15"/>
        <v>126</v>
      </c>
      <c r="C134" s="312" t="s">
        <v>160</v>
      </c>
      <c r="D134" s="312" t="s">
        <v>308</v>
      </c>
      <c r="E134" s="313">
        <v>36</v>
      </c>
      <c r="F134" s="314">
        <f>обслуговування!$F$9</f>
        <v>18.35469322222222</v>
      </c>
      <c r="G134" s="314">
        <f>обслуговування!$F$14</f>
        <v>514.75357322849766</v>
      </c>
      <c r="H134" s="314">
        <f>обслуговування!$F$15</f>
        <v>590.82555883754219</v>
      </c>
      <c r="I134" s="314">
        <f>обслуговування!$F$20</f>
        <v>1.8354693222222223</v>
      </c>
      <c r="J134" s="314">
        <f>обслуговування!$F$21</f>
        <v>168.86539419157262</v>
      </c>
      <c r="K134" s="315">
        <f t="shared" si="16"/>
        <v>1294.6346888020571</v>
      </c>
      <c r="L134" s="315">
        <f t="shared" si="17"/>
        <v>38.839040664061713</v>
      </c>
      <c r="M134" s="315">
        <f t="shared" si="18"/>
        <v>1333.4737294661188</v>
      </c>
      <c r="N134" s="315">
        <f t="shared" si="19"/>
        <v>266.6947458932238</v>
      </c>
      <c r="O134" s="315">
        <f t="shared" si="20"/>
        <v>1600.1684753593427</v>
      </c>
      <c r="P134" s="315">
        <f t="shared" si="21"/>
        <v>36</v>
      </c>
      <c r="Q134" s="316">
        <f t="shared" si="22"/>
        <v>11.112281078884324</v>
      </c>
      <c r="R134" s="282"/>
      <c r="S134" s="18"/>
    </row>
    <row r="135" spans="1:19" ht="15.75" thickBot="1" x14ac:dyDescent="0.3">
      <c r="A135" s="254" t="s">
        <v>519</v>
      </c>
      <c r="B135" s="311">
        <f t="shared" si="15"/>
        <v>127</v>
      </c>
      <c r="C135" s="312" t="s">
        <v>160</v>
      </c>
      <c r="D135" s="312" t="s">
        <v>309</v>
      </c>
      <c r="E135" s="313">
        <v>32</v>
      </c>
      <c r="F135" s="314">
        <f>обслуговування!$F$9</f>
        <v>18.35469322222222</v>
      </c>
      <c r="G135" s="314">
        <f>обслуговування!$F$14</f>
        <v>514.75357322849766</v>
      </c>
      <c r="H135" s="314">
        <f>обслуговування!$F$15</f>
        <v>590.82555883754219</v>
      </c>
      <c r="I135" s="314">
        <f>обслуговування!$F$20</f>
        <v>1.8354693222222223</v>
      </c>
      <c r="J135" s="314">
        <f>обслуговування!$F$21</f>
        <v>168.86539419157262</v>
      </c>
      <c r="K135" s="315">
        <f t="shared" si="16"/>
        <v>1294.6346888020571</v>
      </c>
      <c r="L135" s="315">
        <f t="shared" si="17"/>
        <v>38.839040664061713</v>
      </c>
      <c r="M135" s="315">
        <f t="shared" si="18"/>
        <v>1333.4737294661188</v>
      </c>
      <c r="N135" s="315">
        <f t="shared" si="19"/>
        <v>266.6947458932238</v>
      </c>
      <c r="O135" s="315">
        <f t="shared" si="20"/>
        <v>1600.1684753593427</v>
      </c>
      <c r="P135" s="315">
        <f t="shared" si="21"/>
        <v>32</v>
      </c>
      <c r="Q135" s="316">
        <f t="shared" si="22"/>
        <v>12.501316213744865</v>
      </c>
      <c r="R135" s="282"/>
      <c r="S135" s="18"/>
    </row>
    <row r="136" spans="1:19" ht="15.75" thickBot="1" x14ac:dyDescent="0.3">
      <c r="A136" s="254" t="s">
        <v>519</v>
      </c>
      <c r="B136" s="311">
        <f t="shared" si="15"/>
        <v>128</v>
      </c>
      <c r="C136" s="312" t="s">
        <v>310</v>
      </c>
      <c r="D136" s="312" t="s">
        <v>311</v>
      </c>
      <c r="E136" s="313">
        <v>35</v>
      </c>
      <c r="F136" s="314">
        <f>обслуговування!$F$9</f>
        <v>18.35469322222222</v>
      </c>
      <c r="G136" s="314">
        <f>обслуговування!$F$14</f>
        <v>514.75357322849766</v>
      </c>
      <c r="H136" s="314">
        <f>обслуговування!$F$15</f>
        <v>590.82555883754219</v>
      </c>
      <c r="I136" s="314">
        <f>обслуговування!$F$20</f>
        <v>1.8354693222222223</v>
      </c>
      <c r="J136" s="314">
        <f>обслуговування!$F$21</f>
        <v>168.86539419157262</v>
      </c>
      <c r="K136" s="315">
        <f t="shared" si="16"/>
        <v>1294.6346888020571</v>
      </c>
      <c r="L136" s="315">
        <f t="shared" si="17"/>
        <v>38.839040664061713</v>
      </c>
      <c r="M136" s="315">
        <f t="shared" si="18"/>
        <v>1333.4737294661188</v>
      </c>
      <c r="N136" s="315">
        <f t="shared" si="19"/>
        <v>266.6947458932238</v>
      </c>
      <c r="O136" s="315">
        <f t="shared" si="20"/>
        <v>1600.1684753593427</v>
      </c>
      <c r="P136" s="315">
        <f t="shared" si="21"/>
        <v>35</v>
      </c>
      <c r="Q136" s="316">
        <f t="shared" si="22"/>
        <v>11.429774823995304</v>
      </c>
      <c r="R136" s="282"/>
      <c r="S136" s="18"/>
    </row>
    <row r="137" spans="1:19" ht="15.75" thickBot="1" x14ac:dyDescent="0.3">
      <c r="A137" s="254" t="s">
        <v>519</v>
      </c>
      <c r="B137" s="311">
        <f t="shared" si="15"/>
        <v>129</v>
      </c>
      <c r="C137" s="312" t="s">
        <v>142</v>
      </c>
      <c r="D137" s="312" t="s">
        <v>312</v>
      </c>
      <c r="E137" s="313">
        <v>35</v>
      </c>
      <c r="F137" s="314">
        <f>обслуговування!$F$9</f>
        <v>18.35469322222222</v>
      </c>
      <c r="G137" s="314">
        <f>обслуговування!$F$14</f>
        <v>514.75357322849766</v>
      </c>
      <c r="H137" s="314">
        <f>обслуговування!$F$15</f>
        <v>590.82555883754219</v>
      </c>
      <c r="I137" s="314">
        <f>обслуговування!$F$20</f>
        <v>1.8354693222222223</v>
      </c>
      <c r="J137" s="314">
        <f>обслуговування!$F$21</f>
        <v>168.86539419157262</v>
      </c>
      <c r="K137" s="315">
        <f t="shared" si="16"/>
        <v>1294.6346888020571</v>
      </c>
      <c r="L137" s="315">
        <f t="shared" si="17"/>
        <v>38.839040664061713</v>
      </c>
      <c r="M137" s="315">
        <f t="shared" si="18"/>
        <v>1333.4737294661188</v>
      </c>
      <c r="N137" s="315">
        <f t="shared" si="19"/>
        <v>266.6947458932238</v>
      </c>
      <c r="O137" s="315">
        <f t="shared" si="20"/>
        <v>1600.1684753593427</v>
      </c>
      <c r="P137" s="315">
        <f t="shared" si="21"/>
        <v>35</v>
      </c>
      <c r="Q137" s="316">
        <f t="shared" si="22"/>
        <v>11.429774823995304</v>
      </c>
      <c r="R137" s="282"/>
      <c r="S137" s="18"/>
    </row>
    <row r="138" spans="1:19" ht="15.75" thickBot="1" x14ac:dyDescent="0.3">
      <c r="A138" s="254" t="s">
        <v>519</v>
      </c>
      <c r="B138" s="311">
        <f t="shared" si="15"/>
        <v>130</v>
      </c>
      <c r="C138" s="312" t="s">
        <v>164</v>
      </c>
      <c r="D138" s="312" t="s">
        <v>199</v>
      </c>
      <c r="E138" s="313">
        <v>109</v>
      </c>
      <c r="F138" s="314">
        <f>обслуговування!$F$9</f>
        <v>18.35469322222222</v>
      </c>
      <c r="G138" s="314">
        <f>обслуговування!$F$14</f>
        <v>514.75357322849766</v>
      </c>
      <c r="H138" s="314">
        <f>обслуговування!$F$15</f>
        <v>590.82555883754219</v>
      </c>
      <c r="I138" s="314">
        <f>обслуговування!$F$20</f>
        <v>1.8354693222222223</v>
      </c>
      <c r="J138" s="314">
        <f>обслуговування!$F$21</f>
        <v>168.86539419157262</v>
      </c>
      <c r="K138" s="315">
        <f t="shared" si="16"/>
        <v>1294.6346888020571</v>
      </c>
      <c r="L138" s="315">
        <f t="shared" si="17"/>
        <v>38.839040664061713</v>
      </c>
      <c r="M138" s="315">
        <f t="shared" si="18"/>
        <v>1333.4737294661188</v>
      </c>
      <c r="N138" s="315">
        <f t="shared" si="19"/>
        <v>266.6947458932238</v>
      </c>
      <c r="O138" s="315">
        <f t="shared" si="20"/>
        <v>1600.1684753593427</v>
      </c>
      <c r="P138" s="315">
        <f t="shared" si="21"/>
        <v>109</v>
      </c>
      <c r="Q138" s="316">
        <f t="shared" si="22"/>
        <v>3.6701111820168411</v>
      </c>
      <c r="R138" s="282"/>
      <c r="S138" s="18"/>
    </row>
    <row r="139" spans="1:19" ht="15.75" thickBot="1" x14ac:dyDescent="0.3">
      <c r="A139" s="254" t="s">
        <v>519</v>
      </c>
      <c r="B139" s="311">
        <f t="shared" ref="B139:B202" si="23">B138+1</f>
        <v>131</v>
      </c>
      <c r="C139" s="312" t="s">
        <v>313</v>
      </c>
      <c r="D139" s="312" t="s">
        <v>172</v>
      </c>
      <c r="E139" s="313">
        <v>12</v>
      </c>
      <c r="F139" s="314">
        <f>обслуговування!$F$9</f>
        <v>18.35469322222222</v>
      </c>
      <c r="G139" s="314">
        <f>обслуговування!$F$14</f>
        <v>514.75357322849766</v>
      </c>
      <c r="H139" s="314">
        <f>обслуговування!$F$15</f>
        <v>590.82555883754219</v>
      </c>
      <c r="I139" s="314">
        <f>обслуговування!$F$20</f>
        <v>1.8354693222222223</v>
      </c>
      <c r="J139" s="314">
        <f>обслуговування!$F$21</f>
        <v>168.86539419157262</v>
      </c>
      <c r="K139" s="315">
        <f t="shared" si="16"/>
        <v>1294.6346888020571</v>
      </c>
      <c r="L139" s="315">
        <f t="shared" si="17"/>
        <v>38.839040664061713</v>
      </c>
      <c r="M139" s="315">
        <f t="shared" si="18"/>
        <v>1333.4737294661188</v>
      </c>
      <c r="N139" s="315">
        <f t="shared" si="19"/>
        <v>266.6947458932238</v>
      </c>
      <c r="O139" s="315">
        <f t="shared" si="20"/>
        <v>1600.1684753593427</v>
      </c>
      <c r="P139" s="315">
        <f t="shared" si="21"/>
        <v>12</v>
      </c>
      <c r="Q139" s="316">
        <f t="shared" si="22"/>
        <v>33.336843236652975</v>
      </c>
      <c r="R139" s="282"/>
      <c r="S139" s="18"/>
    </row>
    <row r="140" spans="1:19" ht="15.75" thickBot="1" x14ac:dyDescent="0.3">
      <c r="A140" s="254" t="s">
        <v>519</v>
      </c>
      <c r="B140" s="311">
        <f t="shared" si="23"/>
        <v>132</v>
      </c>
      <c r="C140" s="312" t="s">
        <v>164</v>
      </c>
      <c r="D140" s="312" t="s">
        <v>203</v>
      </c>
      <c r="E140" s="313">
        <v>119</v>
      </c>
      <c r="F140" s="314">
        <f>обслуговування!$F$9</f>
        <v>18.35469322222222</v>
      </c>
      <c r="G140" s="314">
        <f>обслуговування!$F$14</f>
        <v>514.75357322849766</v>
      </c>
      <c r="H140" s="314">
        <f>обслуговування!$F$15</f>
        <v>590.82555883754219</v>
      </c>
      <c r="I140" s="314">
        <f>обслуговування!$F$20</f>
        <v>1.8354693222222223</v>
      </c>
      <c r="J140" s="314">
        <f>обслуговування!$F$21</f>
        <v>168.86539419157262</v>
      </c>
      <c r="K140" s="315">
        <f t="shared" si="16"/>
        <v>1294.6346888020571</v>
      </c>
      <c r="L140" s="315">
        <f t="shared" si="17"/>
        <v>38.839040664061713</v>
      </c>
      <c r="M140" s="315">
        <f t="shared" si="18"/>
        <v>1333.4737294661188</v>
      </c>
      <c r="N140" s="315">
        <f t="shared" si="19"/>
        <v>266.6947458932238</v>
      </c>
      <c r="O140" s="315">
        <f t="shared" si="20"/>
        <v>1600.1684753593427</v>
      </c>
      <c r="P140" s="315">
        <f t="shared" si="21"/>
        <v>119</v>
      </c>
      <c r="Q140" s="316">
        <f t="shared" si="22"/>
        <v>3.3616984776456778</v>
      </c>
      <c r="R140" s="282"/>
      <c r="S140" s="18"/>
    </row>
    <row r="141" spans="1:19" ht="15.75" thickBot="1" x14ac:dyDescent="0.3">
      <c r="A141" s="254" t="s">
        <v>519</v>
      </c>
      <c r="B141" s="311">
        <f t="shared" si="23"/>
        <v>133</v>
      </c>
      <c r="C141" s="312" t="s">
        <v>142</v>
      </c>
      <c r="D141" s="312" t="s">
        <v>314</v>
      </c>
      <c r="E141" s="313">
        <v>267</v>
      </c>
      <c r="F141" s="314">
        <f>обслуговування!$F$9</f>
        <v>18.35469322222222</v>
      </c>
      <c r="G141" s="314">
        <f>обслуговування!$F$14</f>
        <v>514.75357322849766</v>
      </c>
      <c r="H141" s="314">
        <f>обслуговування!$F$15</f>
        <v>590.82555883754219</v>
      </c>
      <c r="I141" s="314">
        <f>обслуговування!$F$20</f>
        <v>1.8354693222222223</v>
      </c>
      <c r="J141" s="314">
        <f>обслуговування!$F$21</f>
        <v>168.86539419157262</v>
      </c>
      <c r="K141" s="315">
        <f t="shared" si="16"/>
        <v>1294.6346888020571</v>
      </c>
      <c r="L141" s="315">
        <f t="shared" si="17"/>
        <v>38.839040664061713</v>
      </c>
      <c r="M141" s="315">
        <f t="shared" si="18"/>
        <v>1333.4737294661188</v>
      </c>
      <c r="N141" s="315">
        <f t="shared" si="19"/>
        <v>266.6947458932238</v>
      </c>
      <c r="O141" s="315">
        <f t="shared" si="20"/>
        <v>1600.1684753593427</v>
      </c>
      <c r="P141" s="315">
        <f t="shared" si="21"/>
        <v>267</v>
      </c>
      <c r="Q141" s="316">
        <f t="shared" si="22"/>
        <v>1.4982850892877739</v>
      </c>
      <c r="R141" s="282">
        <v>2</v>
      </c>
      <c r="S141" s="18"/>
    </row>
    <row r="142" spans="1:19" ht="15.75" thickBot="1" x14ac:dyDescent="0.3">
      <c r="A142" s="254" t="s">
        <v>519</v>
      </c>
      <c r="B142" s="311">
        <f t="shared" si="23"/>
        <v>134</v>
      </c>
      <c r="C142" s="312" t="s">
        <v>142</v>
      </c>
      <c r="D142" s="312" t="s">
        <v>315</v>
      </c>
      <c r="E142" s="313">
        <v>162</v>
      </c>
      <c r="F142" s="314">
        <f>обслуговування!$F$9</f>
        <v>18.35469322222222</v>
      </c>
      <c r="G142" s="314">
        <f>обслуговування!$F$14</f>
        <v>514.75357322849766</v>
      </c>
      <c r="H142" s="314">
        <f>обслуговування!$F$15</f>
        <v>590.82555883754219</v>
      </c>
      <c r="I142" s="314">
        <f>обслуговування!$F$20</f>
        <v>1.8354693222222223</v>
      </c>
      <c r="J142" s="314">
        <f>обслуговування!$F$21</f>
        <v>168.86539419157262</v>
      </c>
      <c r="K142" s="315">
        <f t="shared" si="16"/>
        <v>1294.6346888020571</v>
      </c>
      <c r="L142" s="315">
        <f t="shared" si="17"/>
        <v>38.839040664061713</v>
      </c>
      <c r="M142" s="315">
        <f t="shared" si="18"/>
        <v>1333.4737294661188</v>
      </c>
      <c r="N142" s="315">
        <f t="shared" si="19"/>
        <v>266.6947458932238</v>
      </c>
      <c r="O142" s="315">
        <f t="shared" si="20"/>
        <v>1600.1684753593427</v>
      </c>
      <c r="P142" s="315">
        <f t="shared" si="21"/>
        <v>162</v>
      </c>
      <c r="Q142" s="316">
        <f t="shared" si="22"/>
        <v>2.4693957953076278</v>
      </c>
      <c r="R142" s="282"/>
      <c r="S142" s="18"/>
    </row>
    <row r="143" spans="1:19" ht="15.75" thickBot="1" x14ac:dyDescent="0.3">
      <c r="A143" s="254" t="s">
        <v>519</v>
      </c>
      <c r="B143" s="311">
        <f t="shared" si="23"/>
        <v>135</v>
      </c>
      <c r="C143" s="312" t="s">
        <v>142</v>
      </c>
      <c r="D143" s="312" t="s">
        <v>316</v>
      </c>
      <c r="E143" s="313">
        <v>161</v>
      </c>
      <c r="F143" s="314">
        <f>обслуговування!$F$9</f>
        <v>18.35469322222222</v>
      </c>
      <c r="G143" s="314">
        <f>обслуговування!$F$14</f>
        <v>514.75357322849766</v>
      </c>
      <c r="H143" s="314">
        <f>обслуговування!$F$15</f>
        <v>590.82555883754219</v>
      </c>
      <c r="I143" s="314">
        <f>обслуговування!$F$20</f>
        <v>1.8354693222222223</v>
      </c>
      <c r="J143" s="314">
        <f>обслуговування!$F$21</f>
        <v>168.86539419157262</v>
      </c>
      <c r="K143" s="315">
        <f t="shared" si="16"/>
        <v>1294.6346888020571</v>
      </c>
      <c r="L143" s="315">
        <f t="shared" si="17"/>
        <v>38.839040664061713</v>
      </c>
      <c r="M143" s="315">
        <f t="shared" si="18"/>
        <v>1333.4737294661188</v>
      </c>
      <c r="N143" s="315">
        <f t="shared" si="19"/>
        <v>266.6947458932238</v>
      </c>
      <c r="O143" s="315">
        <f t="shared" si="20"/>
        <v>1600.1684753593427</v>
      </c>
      <c r="P143" s="315">
        <f t="shared" si="21"/>
        <v>161</v>
      </c>
      <c r="Q143" s="316">
        <f t="shared" si="22"/>
        <v>2.4847336573902838</v>
      </c>
      <c r="R143" s="282"/>
      <c r="S143" s="18"/>
    </row>
    <row r="144" spans="1:19" ht="15.75" thickBot="1" x14ac:dyDescent="0.3">
      <c r="A144" s="254" t="s">
        <v>519</v>
      </c>
      <c r="B144" s="311">
        <f t="shared" si="23"/>
        <v>136</v>
      </c>
      <c r="C144" s="312" t="s">
        <v>153</v>
      </c>
      <c r="D144" s="312" t="s">
        <v>317</v>
      </c>
      <c r="E144" s="313">
        <v>143</v>
      </c>
      <c r="F144" s="314">
        <f>обслуговування!$F$9</f>
        <v>18.35469322222222</v>
      </c>
      <c r="G144" s="314">
        <f>обслуговування!$F$14</f>
        <v>514.75357322849766</v>
      </c>
      <c r="H144" s="314">
        <f>обслуговування!$F$15</f>
        <v>590.82555883754219</v>
      </c>
      <c r="I144" s="314">
        <f>обслуговування!$F$20</f>
        <v>1.8354693222222223</v>
      </c>
      <c r="J144" s="314">
        <f>обслуговування!$F$21</f>
        <v>168.86539419157262</v>
      </c>
      <c r="K144" s="315">
        <f t="shared" si="16"/>
        <v>1294.6346888020571</v>
      </c>
      <c r="L144" s="315">
        <f t="shared" si="17"/>
        <v>38.839040664061713</v>
      </c>
      <c r="M144" s="315">
        <f t="shared" si="18"/>
        <v>1333.4737294661188</v>
      </c>
      <c r="N144" s="315">
        <f t="shared" si="19"/>
        <v>266.6947458932238</v>
      </c>
      <c r="O144" s="315">
        <f t="shared" si="20"/>
        <v>1600.1684753593427</v>
      </c>
      <c r="P144" s="315">
        <f t="shared" si="21"/>
        <v>143</v>
      </c>
      <c r="Q144" s="316">
        <f t="shared" si="22"/>
        <v>2.7974973345443055</v>
      </c>
      <c r="R144" s="282">
        <v>1</v>
      </c>
      <c r="S144" s="18"/>
    </row>
    <row r="145" spans="1:19" ht="15.75" thickBot="1" x14ac:dyDescent="0.3">
      <c r="A145" s="254" t="s">
        <v>519</v>
      </c>
      <c r="B145" s="311">
        <f t="shared" si="23"/>
        <v>137</v>
      </c>
      <c r="C145" s="312" t="s">
        <v>153</v>
      </c>
      <c r="D145" s="312" t="s">
        <v>318</v>
      </c>
      <c r="E145" s="313">
        <v>35</v>
      </c>
      <c r="F145" s="314">
        <f>обслуговування!$F$9</f>
        <v>18.35469322222222</v>
      </c>
      <c r="G145" s="314">
        <f>обслуговування!$F$14</f>
        <v>514.75357322849766</v>
      </c>
      <c r="H145" s="314">
        <f>обслуговування!$F$15</f>
        <v>590.82555883754219</v>
      </c>
      <c r="I145" s="314">
        <f>обслуговування!$F$20</f>
        <v>1.8354693222222223</v>
      </c>
      <c r="J145" s="314">
        <f>обслуговування!$F$21</f>
        <v>168.86539419157262</v>
      </c>
      <c r="K145" s="315">
        <f t="shared" si="16"/>
        <v>1294.6346888020571</v>
      </c>
      <c r="L145" s="315">
        <f t="shared" si="17"/>
        <v>38.839040664061713</v>
      </c>
      <c r="M145" s="315">
        <f t="shared" si="18"/>
        <v>1333.4737294661188</v>
      </c>
      <c r="N145" s="315">
        <f t="shared" si="19"/>
        <v>266.6947458932238</v>
      </c>
      <c r="O145" s="315">
        <f t="shared" si="20"/>
        <v>1600.1684753593427</v>
      </c>
      <c r="P145" s="315">
        <f t="shared" si="21"/>
        <v>35</v>
      </c>
      <c r="Q145" s="316">
        <f t="shared" si="22"/>
        <v>11.429774823995304</v>
      </c>
      <c r="R145" s="282"/>
      <c r="S145" s="18"/>
    </row>
    <row r="146" spans="1:19" ht="15.75" thickBot="1" x14ac:dyDescent="0.3">
      <c r="A146" s="254" t="s">
        <v>519</v>
      </c>
      <c r="B146" s="311">
        <f t="shared" si="23"/>
        <v>138</v>
      </c>
      <c r="C146" s="312" t="s">
        <v>153</v>
      </c>
      <c r="D146" s="312" t="s">
        <v>319</v>
      </c>
      <c r="E146" s="313">
        <v>32</v>
      </c>
      <c r="F146" s="314">
        <f>обслуговування!$F$9</f>
        <v>18.35469322222222</v>
      </c>
      <c r="G146" s="314">
        <f>обслуговування!$F$14</f>
        <v>514.75357322849766</v>
      </c>
      <c r="H146" s="314">
        <f>обслуговування!$F$15</f>
        <v>590.82555883754219</v>
      </c>
      <c r="I146" s="314">
        <f>обслуговування!$F$20</f>
        <v>1.8354693222222223</v>
      </c>
      <c r="J146" s="314">
        <f>обслуговування!$F$21</f>
        <v>168.86539419157262</v>
      </c>
      <c r="K146" s="315">
        <f t="shared" si="16"/>
        <v>1294.6346888020571</v>
      </c>
      <c r="L146" s="315">
        <f t="shared" si="17"/>
        <v>38.839040664061713</v>
      </c>
      <c r="M146" s="315">
        <f t="shared" si="18"/>
        <v>1333.4737294661188</v>
      </c>
      <c r="N146" s="315">
        <f t="shared" si="19"/>
        <v>266.6947458932238</v>
      </c>
      <c r="O146" s="315">
        <f t="shared" si="20"/>
        <v>1600.1684753593427</v>
      </c>
      <c r="P146" s="315">
        <f t="shared" si="21"/>
        <v>32</v>
      </c>
      <c r="Q146" s="316">
        <f t="shared" si="22"/>
        <v>12.501316213744865</v>
      </c>
      <c r="R146" s="282">
        <v>1</v>
      </c>
      <c r="S146" s="18"/>
    </row>
    <row r="147" spans="1:19" ht="15.75" thickBot="1" x14ac:dyDescent="0.3">
      <c r="A147" s="255" t="s">
        <v>521</v>
      </c>
      <c r="B147" s="311">
        <f t="shared" si="23"/>
        <v>139</v>
      </c>
      <c r="C147" s="312" t="s">
        <v>142</v>
      </c>
      <c r="D147" s="312" t="s">
        <v>320</v>
      </c>
      <c r="E147" s="313">
        <v>179</v>
      </c>
      <c r="F147" s="314">
        <f>обслуговування!$F$9</f>
        <v>18.35469322222222</v>
      </c>
      <c r="G147" s="314">
        <f>обслуговування!$F$14</f>
        <v>514.75357322849766</v>
      </c>
      <c r="H147" s="314">
        <f>обслуговування!$F$15</f>
        <v>590.82555883754219</v>
      </c>
      <c r="I147" s="314">
        <f>обслуговування!$F$20</f>
        <v>1.8354693222222223</v>
      </c>
      <c r="J147" s="314">
        <f>обслуговування!$F$21</f>
        <v>168.86539419157262</v>
      </c>
      <c r="K147" s="315">
        <f t="shared" si="16"/>
        <v>1294.6346888020571</v>
      </c>
      <c r="L147" s="315">
        <f t="shared" si="17"/>
        <v>38.839040664061713</v>
      </c>
      <c r="M147" s="315">
        <f t="shared" si="18"/>
        <v>1333.4737294661188</v>
      </c>
      <c r="N147" s="315">
        <f t="shared" si="19"/>
        <v>266.6947458932238</v>
      </c>
      <c r="O147" s="315">
        <f t="shared" si="20"/>
        <v>1600.1684753593427</v>
      </c>
      <c r="P147" s="315">
        <f t="shared" si="21"/>
        <v>179</v>
      </c>
      <c r="Q147" s="316">
        <f t="shared" si="22"/>
        <v>2.2348721722895846</v>
      </c>
      <c r="R147" s="282">
        <v>2</v>
      </c>
      <c r="S147" s="18"/>
    </row>
    <row r="148" spans="1:19" ht="15.75" thickBot="1" x14ac:dyDescent="0.3">
      <c r="A148" s="254" t="s">
        <v>519</v>
      </c>
      <c r="B148" s="311">
        <f t="shared" si="23"/>
        <v>140</v>
      </c>
      <c r="C148" s="312" t="s">
        <v>156</v>
      </c>
      <c r="D148" s="312" t="s">
        <v>169</v>
      </c>
      <c r="E148" s="313">
        <v>127</v>
      </c>
      <c r="F148" s="314">
        <f>обслуговування!$F$9</f>
        <v>18.35469322222222</v>
      </c>
      <c r="G148" s="314">
        <f>обслуговування!$F$14</f>
        <v>514.75357322849766</v>
      </c>
      <c r="H148" s="314">
        <f>обслуговування!$F$15</f>
        <v>590.82555883754219</v>
      </c>
      <c r="I148" s="314">
        <f>обслуговування!$F$20</f>
        <v>1.8354693222222223</v>
      </c>
      <c r="J148" s="314">
        <f>обслуговування!$F$21</f>
        <v>168.86539419157262</v>
      </c>
      <c r="K148" s="315">
        <f t="shared" si="16"/>
        <v>1294.6346888020571</v>
      </c>
      <c r="L148" s="315">
        <f t="shared" si="17"/>
        <v>38.839040664061713</v>
      </c>
      <c r="M148" s="315">
        <f t="shared" si="18"/>
        <v>1333.4737294661188</v>
      </c>
      <c r="N148" s="315">
        <f t="shared" si="19"/>
        <v>266.6947458932238</v>
      </c>
      <c r="O148" s="315">
        <f t="shared" si="20"/>
        <v>1600.1684753593427</v>
      </c>
      <c r="P148" s="315">
        <f t="shared" si="21"/>
        <v>127</v>
      </c>
      <c r="Q148" s="316">
        <f t="shared" si="22"/>
        <v>3.1499379436207531</v>
      </c>
      <c r="R148" s="282"/>
      <c r="S148" s="18"/>
    </row>
    <row r="149" spans="1:19" ht="15.75" thickBot="1" x14ac:dyDescent="0.3">
      <c r="A149" s="254" t="s">
        <v>519</v>
      </c>
      <c r="B149" s="311">
        <f t="shared" si="23"/>
        <v>141</v>
      </c>
      <c r="C149" s="312" t="s">
        <v>321</v>
      </c>
      <c r="D149" s="312" t="s">
        <v>174</v>
      </c>
      <c r="E149" s="313">
        <v>97</v>
      </c>
      <c r="F149" s="314">
        <f>обслуговування!$F$9</f>
        <v>18.35469322222222</v>
      </c>
      <c r="G149" s="314">
        <f>обслуговування!$F$14</f>
        <v>514.75357322849766</v>
      </c>
      <c r="H149" s="314">
        <f>обслуговування!$F$15</f>
        <v>590.82555883754219</v>
      </c>
      <c r="I149" s="314">
        <f>обслуговування!$F$20</f>
        <v>1.8354693222222223</v>
      </c>
      <c r="J149" s="314">
        <f>обслуговування!$F$21</f>
        <v>168.86539419157262</v>
      </c>
      <c r="K149" s="315">
        <f t="shared" si="16"/>
        <v>1294.6346888020571</v>
      </c>
      <c r="L149" s="315">
        <f t="shared" si="17"/>
        <v>38.839040664061713</v>
      </c>
      <c r="M149" s="315">
        <f t="shared" si="18"/>
        <v>1333.4737294661188</v>
      </c>
      <c r="N149" s="315">
        <f t="shared" si="19"/>
        <v>266.6947458932238</v>
      </c>
      <c r="O149" s="315">
        <f t="shared" si="20"/>
        <v>1600.1684753593427</v>
      </c>
      <c r="P149" s="315">
        <f t="shared" si="21"/>
        <v>97</v>
      </c>
      <c r="Q149" s="316">
        <f t="shared" si="22"/>
        <v>4.1241455550498518</v>
      </c>
      <c r="R149" s="282"/>
      <c r="S149" s="18"/>
    </row>
    <row r="150" spans="1:19" ht="15.75" thickBot="1" x14ac:dyDescent="0.3">
      <c r="A150" s="254" t="s">
        <v>519</v>
      </c>
      <c r="B150" s="311">
        <f t="shared" si="23"/>
        <v>142</v>
      </c>
      <c r="C150" s="312" t="s">
        <v>153</v>
      </c>
      <c r="D150" s="312" t="s">
        <v>322</v>
      </c>
      <c r="E150" s="313">
        <v>32</v>
      </c>
      <c r="F150" s="314">
        <f>обслуговування!$F$9</f>
        <v>18.35469322222222</v>
      </c>
      <c r="G150" s="314">
        <f>обслуговування!$F$14</f>
        <v>514.75357322849766</v>
      </c>
      <c r="H150" s="314">
        <f>обслуговування!$F$15</f>
        <v>590.82555883754219</v>
      </c>
      <c r="I150" s="314">
        <f>обслуговування!$F$20</f>
        <v>1.8354693222222223</v>
      </c>
      <c r="J150" s="314">
        <f>обслуговування!$F$21</f>
        <v>168.86539419157262</v>
      </c>
      <c r="K150" s="315">
        <f t="shared" si="16"/>
        <v>1294.6346888020571</v>
      </c>
      <c r="L150" s="315">
        <f t="shared" si="17"/>
        <v>38.839040664061713</v>
      </c>
      <c r="M150" s="315">
        <f t="shared" si="18"/>
        <v>1333.4737294661188</v>
      </c>
      <c r="N150" s="315">
        <f t="shared" si="19"/>
        <v>266.6947458932238</v>
      </c>
      <c r="O150" s="315">
        <f t="shared" si="20"/>
        <v>1600.1684753593427</v>
      </c>
      <c r="P150" s="315">
        <f t="shared" si="21"/>
        <v>32</v>
      </c>
      <c r="Q150" s="316">
        <f t="shared" si="22"/>
        <v>12.501316213744865</v>
      </c>
      <c r="R150" s="282">
        <v>3</v>
      </c>
      <c r="S150" s="18"/>
    </row>
    <row r="151" spans="1:19" ht="15.75" thickBot="1" x14ac:dyDescent="0.3">
      <c r="A151" s="254" t="s">
        <v>519</v>
      </c>
      <c r="B151" s="311">
        <f t="shared" si="23"/>
        <v>143</v>
      </c>
      <c r="C151" s="312" t="s">
        <v>323</v>
      </c>
      <c r="D151" s="312" t="s">
        <v>324</v>
      </c>
      <c r="E151" s="313">
        <v>32</v>
      </c>
      <c r="F151" s="314">
        <f>обслуговування!$F$9</f>
        <v>18.35469322222222</v>
      </c>
      <c r="G151" s="314">
        <f>обслуговування!$F$14</f>
        <v>514.75357322849766</v>
      </c>
      <c r="H151" s="314">
        <f>обслуговування!$F$15</f>
        <v>590.82555883754219</v>
      </c>
      <c r="I151" s="314">
        <f>обслуговування!$F$20</f>
        <v>1.8354693222222223</v>
      </c>
      <c r="J151" s="314">
        <f>обслуговування!$F$21</f>
        <v>168.86539419157262</v>
      </c>
      <c r="K151" s="315">
        <f t="shared" si="16"/>
        <v>1294.6346888020571</v>
      </c>
      <c r="L151" s="315">
        <f t="shared" si="17"/>
        <v>38.839040664061713</v>
      </c>
      <c r="M151" s="315">
        <f t="shared" si="18"/>
        <v>1333.4737294661188</v>
      </c>
      <c r="N151" s="315">
        <f t="shared" si="19"/>
        <v>266.6947458932238</v>
      </c>
      <c r="O151" s="315">
        <f t="shared" si="20"/>
        <v>1600.1684753593427</v>
      </c>
      <c r="P151" s="315">
        <f t="shared" si="21"/>
        <v>32</v>
      </c>
      <c r="Q151" s="316">
        <f t="shared" si="22"/>
        <v>12.501316213744865</v>
      </c>
      <c r="R151" s="282"/>
      <c r="S151" s="18"/>
    </row>
    <row r="152" spans="1:19" ht="15.75" thickBot="1" x14ac:dyDescent="0.3">
      <c r="A152" s="254" t="s">
        <v>519</v>
      </c>
      <c r="B152" s="311">
        <f t="shared" si="23"/>
        <v>144</v>
      </c>
      <c r="C152" s="312" t="s">
        <v>323</v>
      </c>
      <c r="D152" s="312" t="s">
        <v>325</v>
      </c>
      <c r="E152" s="313">
        <v>32</v>
      </c>
      <c r="F152" s="314">
        <f>обслуговування!$F$9</f>
        <v>18.35469322222222</v>
      </c>
      <c r="G152" s="314">
        <f>обслуговування!$F$14</f>
        <v>514.75357322849766</v>
      </c>
      <c r="H152" s="314">
        <f>обслуговування!$F$15</f>
        <v>590.82555883754219</v>
      </c>
      <c r="I152" s="314">
        <f>обслуговування!$F$20</f>
        <v>1.8354693222222223</v>
      </c>
      <c r="J152" s="314">
        <f>обслуговування!$F$21</f>
        <v>168.86539419157262</v>
      </c>
      <c r="K152" s="315">
        <f t="shared" si="16"/>
        <v>1294.6346888020571</v>
      </c>
      <c r="L152" s="315">
        <f t="shared" si="17"/>
        <v>38.839040664061713</v>
      </c>
      <c r="M152" s="315">
        <f t="shared" si="18"/>
        <v>1333.4737294661188</v>
      </c>
      <c r="N152" s="315">
        <f t="shared" si="19"/>
        <v>266.6947458932238</v>
      </c>
      <c r="O152" s="315">
        <f t="shared" si="20"/>
        <v>1600.1684753593427</v>
      </c>
      <c r="P152" s="315">
        <f t="shared" si="21"/>
        <v>32</v>
      </c>
      <c r="Q152" s="316">
        <f t="shared" si="22"/>
        <v>12.501316213744865</v>
      </c>
      <c r="R152" s="282"/>
      <c r="S152" s="18"/>
    </row>
    <row r="153" spans="1:19" ht="15.75" thickBot="1" x14ac:dyDescent="0.3">
      <c r="A153" s="254" t="s">
        <v>519</v>
      </c>
      <c r="B153" s="311">
        <f t="shared" si="23"/>
        <v>145</v>
      </c>
      <c r="C153" s="312" t="s">
        <v>306</v>
      </c>
      <c r="D153" s="312" t="s">
        <v>326</v>
      </c>
      <c r="E153" s="313">
        <v>35</v>
      </c>
      <c r="F153" s="314">
        <f>обслуговування!$F$9</f>
        <v>18.35469322222222</v>
      </c>
      <c r="G153" s="314">
        <f>обслуговування!$F$14</f>
        <v>514.75357322849766</v>
      </c>
      <c r="H153" s="314">
        <f>обслуговування!$F$15</f>
        <v>590.82555883754219</v>
      </c>
      <c r="I153" s="314">
        <f>обслуговування!$F$20</f>
        <v>1.8354693222222223</v>
      </c>
      <c r="J153" s="314">
        <f>обслуговування!$F$21</f>
        <v>168.86539419157262</v>
      </c>
      <c r="K153" s="315">
        <f t="shared" si="16"/>
        <v>1294.6346888020571</v>
      </c>
      <c r="L153" s="315">
        <f t="shared" si="17"/>
        <v>38.839040664061713</v>
      </c>
      <c r="M153" s="315">
        <f t="shared" si="18"/>
        <v>1333.4737294661188</v>
      </c>
      <c r="N153" s="315">
        <f t="shared" si="19"/>
        <v>266.6947458932238</v>
      </c>
      <c r="O153" s="315">
        <f t="shared" si="20"/>
        <v>1600.1684753593427</v>
      </c>
      <c r="P153" s="315">
        <f t="shared" si="21"/>
        <v>35</v>
      </c>
      <c r="Q153" s="316">
        <f t="shared" si="22"/>
        <v>11.429774823995304</v>
      </c>
      <c r="R153" s="282"/>
      <c r="S153" s="18"/>
    </row>
    <row r="154" spans="1:19" ht="15.75" thickBot="1" x14ac:dyDescent="0.3">
      <c r="A154" s="254" t="s">
        <v>519</v>
      </c>
      <c r="B154" s="311">
        <f t="shared" si="23"/>
        <v>146</v>
      </c>
      <c r="C154" s="312" t="s">
        <v>306</v>
      </c>
      <c r="D154" s="312" t="s">
        <v>327</v>
      </c>
      <c r="E154" s="313">
        <v>70</v>
      </c>
      <c r="F154" s="314">
        <f>обслуговування!$F$9</f>
        <v>18.35469322222222</v>
      </c>
      <c r="G154" s="314">
        <f>обслуговування!$F$14</f>
        <v>514.75357322849766</v>
      </c>
      <c r="H154" s="314">
        <f>обслуговування!$F$15</f>
        <v>590.82555883754219</v>
      </c>
      <c r="I154" s="314">
        <f>обслуговування!$F$20</f>
        <v>1.8354693222222223</v>
      </c>
      <c r="J154" s="314">
        <f>обслуговування!$F$21</f>
        <v>168.86539419157262</v>
      </c>
      <c r="K154" s="315">
        <f t="shared" si="16"/>
        <v>1294.6346888020571</v>
      </c>
      <c r="L154" s="315">
        <f t="shared" si="17"/>
        <v>38.839040664061713</v>
      </c>
      <c r="M154" s="315">
        <f t="shared" si="18"/>
        <v>1333.4737294661188</v>
      </c>
      <c r="N154" s="315">
        <f t="shared" si="19"/>
        <v>266.6947458932238</v>
      </c>
      <c r="O154" s="315">
        <f t="shared" si="20"/>
        <v>1600.1684753593427</v>
      </c>
      <c r="P154" s="315">
        <f t="shared" si="21"/>
        <v>70</v>
      </c>
      <c r="Q154" s="316">
        <f t="shared" si="22"/>
        <v>5.714887411997652</v>
      </c>
      <c r="R154" s="282"/>
      <c r="S154" s="18"/>
    </row>
    <row r="155" spans="1:19" ht="15.75" thickBot="1" x14ac:dyDescent="0.3">
      <c r="A155" s="254" t="s">
        <v>519</v>
      </c>
      <c r="B155" s="311">
        <f t="shared" si="23"/>
        <v>147</v>
      </c>
      <c r="C155" s="312" t="s">
        <v>306</v>
      </c>
      <c r="D155" s="312" t="s">
        <v>328</v>
      </c>
      <c r="E155" s="313">
        <v>30</v>
      </c>
      <c r="F155" s="314">
        <f>обслуговування!$F$9</f>
        <v>18.35469322222222</v>
      </c>
      <c r="G155" s="314">
        <f>обслуговування!$F$14</f>
        <v>514.75357322849766</v>
      </c>
      <c r="H155" s="314">
        <f>обслуговування!$F$15</f>
        <v>590.82555883754219</v>
      </c>
      <c r="I155" s="314">
        <f>обслуговування!$F$20</f>
        <v>1.8354693222222223</v>
      </c>
      <c r="J155" s="314">
        <f>обслуговування!$F$21</f>
        <v>168.86539419157262</v>
      </c>
      <c r="K155" s="315">
        <f t="shared" si="16"/>
        <v>1294.6346888020571</v>
      </c>
      <c r="L155" s="315">
        <f t="shared" si="17"/>
        <v>38.839040664061713</v>
      </c>
      <c r="M155" s="315">
        <f t="shared" si="18"/>
        <v>1333.4737294661188</v>
      </c>
      <c r="N155" s="315">
        <f t="shared" si="19"/>
        <v>266.6947458932238</v>
      </c>
      <c r="O155" s="315">
        <f t="shared" si="20"/>
        <v>1600.1684753593427</v>
      </c>
      <c r="P155" s="315">
        <f t="shared" si="21"/>
        <v>30</v>
      </c>
      <c r="Q155" s="316">
        <f t="shared" si="22"/>
        <v>13.334737294661188</v>
      </c>
      <c r="R155" s="282"/>
      <c r="S155" s="18"/>
    </row>
    <row r="156" spans="1:19" ht="15.75" thickBot="1" x14ac:dyDescent="0.3">
      <c r="A156" s="254" t="s">
        <v>519</v>
      </c>
      <c r="B156" s="311">
        <f t="shared" si="23"/>
        <v>148</v>
      </c>
      <c r="C156" s="312" t="s">
        <v>306</v>
      </c>
      <c r="D156" s="312" t="s">
        <v>329</v>
      </c>
      <c r="E156" s="313">
        <v>97</v>
      </c>
      <c r="F156" s="314">
        <f>обслуговування!$F$9</f>
        <v>18.35469322222222</v>
      </c>
      <c r="G156" s="314">
        <f>обслуговування!$F$14</f>
        <v>514.75357322849766</v>
      </c>
      <c r="H156" s="314">
        <f>обслуговування!$F$15</f>
        <v>590.82555883754219</v>
      </c>
      <c r="I156" s="314">
        <f>обслуговування!$F$20</f>
        <v>1.8354693222222223</v>
      </c>
      <c r="J156" s="314">
        <f>обслуговування!$F$21</f>
        <v>168.86539419157262</v>
      </c>
      <c r="K156" s="315">
        <f t="shared" si="16"/>
        <v>1294.6346888020571</v>
      </c>
      <c r="L156" s="315">
        <f t="shared" si="17"/>
        <v>38.839040664061713</v>
      </c>
      <c r="M156" s="315">
        <f t="shared" si="18"/>
        <v>1333.4737294661188</v>
      </c>
      <c r="N156" s="315">
        <f t="shared" si="19"/>
        <v>266.6947458932238</v>
      </c>
      <c r="O156" s="315">
        <f t="shared" si="20"/>
        <v>1600.1684753593427</v>
      </c>
      <c r="P156" s="315">
        <f t="shared" si="21"/>
        <v>97</v>
      </c>
      <c r="Q156" s="316">
        <f t="shared" si="22"/>
        <v>4.1241455550498518</v>
      </c>
      <c r="R156" s="282"/>
      <c r="S156" s="18"/>
    </row>
    <row r="157" spans="1:19" ht="15.75" thickBot="1" x14ac:dyDescent="0.3">
      <c r="A157" s="254" t="s">
        <v>519</v>
      </c>
      <c r="B157" s="311">
        <f t="shared" si="23"/>
        <v>149</v>
      </c>
      <c r="C157" s="312" t="s">
        <v>306</v>
      </c>
      <c r="D157" s="312" t="s">
        <v>330</v>
      </c>
      <c r="E157" s="313">
        <v>59</v>
      </c>
      <c r="F157" s="314">
        <f>обслуговування!$F$9</f>
        <v>18.35469322222222</v>
      </c>
      <c r="G157" s="314">
        <f>обслуговування!$F$14</f>
        <v>514.75357322849766</v>
      </c>
      <c r="H157" s="314">
        <f>обслуговування!$F$15</f>
        <v>590.82555883754219</v>
      </c>
      <c r="I157" s="314">
        <f>обслуговування!$F$20</f>
        <v>1.8354693222222223</v>
      </c>
      <c r="J157" s="314">
        <f>обслуговування!$F$21</f>
        <v>168.86539419157262</v>
      </c>
      <c r="K157" s="315">
        <f t="shared" si="16"/>
        <v>1294.6346888020571</v>
      </c>
      <c r="L157" s="315">
        <f t="shared" si="17"/>
        <v>38.839040664061713</v>
      </c>
      <c r="M157" s="315">
        <f t="shared" si="18"/>
        <v>1333.4737294661188</v>
      </c>
      <c r="N157" s="315">
        <f t="shared" si="19"/>
        <v>266.6947458932238</v>
      </c>
      <c r="O157" s="315">
        <f t="shared" si="20"/>
        <v>1600.1684753593427</v>
      </c>
      <c r="P157" s="315">
        <f t="shared" si="21"/>
        <v>59</v>
      </c>
      <c r="Q157" s="316">
        <f t="shared" si="22"/>
        <v>6.7803748955904348</v>
      </c>
      <c r="R157" s="282"/>
      <c r="S157" s="18"/>
    </row>
    <row r="158" spans="1:19" ht="15.75" thickBot="1" x14ac:dyDescent="0.3">
      <c r="A158" s="254" t="s">
        <v>519</v>
      </c>
      <c r="B158" s="311">
        <f t="shared" si="23"/>
        <v>150</v>
      </c>
      <c r="C158" s="312" t="s">
        <v>306</v>
      </c>
      <c r="D158" s="312" t="s">
        <v>331</v>
      </c>
      <c r="E158" s="313">
        <v>122</v>
      </c>
      <c r="F158" s="314">
        <f>обслуговування!$F$9</f>
        <v>18.35469322222222</v>
      </c>
      <c r="G158" s="314">
        <f>обслуговування!$F$14</f>
        <v>514.75357322849766</v>
      </c>
      <c r="H158" s="314">
        <f>обслуговування!$F$15</f>
        <v>590.82555883754219</v>
      </c>
      <c r="I158" s="314">
        <f>обслуговування!$F$20</f>
        <v>1.8354693222222223</v>
      </c>
      <c r="J158" s="314">
        <f>обслуговування!$F$21</f>
        <v>168.86539419157262</v>
      </c>
      <c r="K158" s="315">
        <f t="shared" si="16"/>
        <v>1294.6346888020571</v>
      </c>
      <c r="L158" s="315">
        <f t="shared" si="17"/>
        <v>38.839040664061713</v>
      </c>
      <c r="M158" s="315">
        <f t="shared" si="18"/>
        <v>1333.4737294661188</v>
      </c>
      <c r="N158" s="315">
        <f t="shared" si="19"/>
        <v>266.6947458932238</v>
      </c>
      <c r="O158" s="315">
        <f t="shared" si="20"/>
        <v>1600.1684753593427</v>
      </c>
      <c r="P158" s="315">
        <f t="shared" si="21"/>
        <v>122</v>
      </c>
      <c r="Q158" s="316">
        <f t="shared" si="22"/>
        <v>3.2790337609822595</v>
      </c>
      <c r="R158" s="282"/>
      <c r="S158" s="18"/>
    </row>
    <row r="159" spans="1:19" ht="15.75" thickBot="1" x14ac:dyDescent="0.3">
      <c r="A159" s="254" t="s">
        <v>519</v>
      </c>
      <c r="B159" s="311">
        <f t="shared" si="23"/>
        <v>151</v>
      </c>
      <c r="C159" s="312" t="s">
        <v>306</v>
      </c>
      <c r="D159" s="312" t="s">
        <v>332</v>
      </c>
      <c r="E159" s="313">
        <v>60</v>
      </c>
      <c r="F159" s="314">
        <f>обслуговування!$F$9</f>
        <v>18.35469322222222</v>
      </c>
      <c r="G159" s="314">
        <f>обслуговування!$F$14</f>
        <v>514.75357322849766</v>
      </c>
      <c r="H159" s="314">
        <f>обслуговування!$F$15</f>
        <v>590.82555883754219</v>
      </c>
      <c r="I159" s="314">
        <f>обслуговування!$F$20</f>
        <v>1.8354693222222223</v>
      </c>
      <c r="J159" s="314">
        <f>обслуговування!$F$21</f>
        <v>168.86539419157262</v>
      </c>
      <c r="K159" s="315">
        <f t="shared" si="16"/>
        <v>1294.6346888020571</v>
      </c>
      <c r="L159" s="315">
        <f t="shared" si="17"/>
        <v>38.839040664061713</v>
      </c>
      <c r="M159" s="315">
        <f t="shared" si="18"/>
        <v>1333.4737294661188</v>
      </c>
      <c r="N159" s="315">
        <f t="shared" si="19"/>
        <v>266.6947458932238</v>
      </c>
      <c r="O159" s="315">
        <f t="shared" si="20"/>
        <v>1600.1684753593427</v>
      </c>
      <c r="P159" s="315">
        <f t="shared" si="21"/>
        <v>60</v>
      </c>
      <c r="Q159" s="316">
        <f t="shared" si="22"/>
        <v>6.6673686473305942</v>
      </c>
      <c r="R159" s="282"/>
      <c r="S159" s="18"/>
    </row>
    <row r="160" spans="1:19" ht="15.75" thickBot="1" x14ac:dyDescent="0.3">
      <c r="A160" s="254" t="s">
        <v>519</v>
      </c>
      <c r="B160" s="311">
        <f t="shared" si="23"/>
        <v>152</v>
      </c>
      <c r="C160" s="312" t="s">
        <v>306</v>
      </c>
      <c r="D160" s="312" t="s">
        <v>333</v>
      </c>
      <c r="E160" s="313">
        <v>120</v>
      </c>
      <c r="F160" s="314">
        <f>обслуговування!$F$9</f>
        <v>18.35469322222222</v>
      </c>
      <c r="G160" s="314">
        <f>обслуговування!$F$14</f>
        <v>514.75357322849766</v>
      </c>
      <c r="H160" s="314">
        <f>обслуговування!$F$15</f>
        <v>590.82555883754219</v>
      </c>
      <c r="I160" s="314">
        <f>обслуговування!$F$20</f>
        <v>1.8354693222222223</v>
      </c>
      <c r="J160" s="314">
        <f>обслуговування!$F$21</f>
        <v>168.86539419157262</v>
      </c>
      <c r="K160" s="315">
        <f t="shared" si="16"/>
        <v>1294.6346888020571</v>
      </c>
      <c r="L160" s="315">
        <f t="shared" si="17"/>
        <v>38.839040664061713</v>
      </c>
      <c r="M160" s="315">
        <f t="shared" si="18"/>
        <v>1333.4737294661188</v>
      </c>
      <c r="N160" s="315">
        <f t="shared" si="19"/>
        <v>266.6947458932238</v>
      </c>
      <c r="O160" s="315">
        <f t="shared" si="20"/>
        <v>1600.1684753593427</v>
      </c>
      <c r="P160" s="315">
        <f t="shared" si="21"/>
        <v>120</v>
      </c>
      <c r="Q160" s="316">
        <f t="shared" si="22"/>
        <v>3.3336843236652971</v>
      </c>
      <c r="R160" s="282">
        <v>1</v>
      </c>
      <c r="S160" s="18"/>
    </row>
    <row r="161" spans="1:19" ht="15.75" thickBot="1" x14ac:dyDescent="0.3">
      <c r="A161" s="254" t="s">
        <v>519</v>
      </c>
      <c r="B161" s="311">
        <f t="shared" si="23"/>
        <v>153</v>
      </c>
      <c r="C161" s="312" t="s">
        <v>306</v>
      </c>
      <c r="D161" s="312" t="s">
        <v>334</v>
      </c>
      <c r="E161" s="313">
        <v>62</v>
      </c>
      <c r="F161" s="314">
        <f>обслуговування!$F$9</f>
        <v>18.35469322222222</v>
      </c>
      <c r="G161" s="314">
        <f>обслуговування!$F$14</f>
        <v>514.75357322849766</v>
      </c>
      <c r="H161" s="314">
        <f>обслуговування!$F$15</f>
        <v>590.82555883754219</v>
      </c>
      <c r="I161" s="314">
        <f>обслуговування!$F$20</f>
        <v>1.8354693222222223</v>
      </c>
      <c r="J161" s="314">
        <f>обслуговування!$F$21</f>
        <v>168.86539419157262</v>
      </c>
      <c r="K161" s="315">
        <f t="shared" si="16"/>
        <v>1294.6346888020571</v>
      </c>
      <c r="L161" s="315">
        <f t="shared" si="17"/>
        <v>38.839040664061713</v>
      </c>
      <c r="M161" s="315">
        <f t="shared" si="18"/>
        <v>1333.4737294661188</v>
      </c>
      <c r="N161" s="315">
        <f t="shared" si="19"/>
        <v>266.6947458932238</v>
      </c>
      <c r="O161" s="315">
        <f t="shared" si="20"/>
        <v>1600.1684753593427</v>
      </c>
      <c r="P161" s="315">
        <f t="shared" si="21"/>
        <v>62</v>
      </c>
      <c r="Q161" s="316">
        <f t="shared" si="22"/>
        <v>6.4522922393521878</v>
      </c>
      <c r="R161" s="282"/>
      <c r="S161" s="18"/>
    </row>
    <row r="162" spans="1:19" ht="15.75" thickBot="1" x14ac:dyDescent="0.3">
      <c r="A162" s="254" t="s">
        <v>519</v>
      </c>
      <c r="B162" s="311">
        <f t="shared" si="23"/>
        <v>154</v>
      </c>
      <c r="C162" s="312" t="s">
        <v>149</v>
      </c>
      <c r="D162" s="312" t="s">
        <v>301</v>
      </c>
      <c r="E162" s="313">
        <v>71</v>
      </c>
      <c r="F162" s="314">
        <f>обслуговування!$F$9</f>
        <v>18.35469322222222</v>
      </c>
      <c r="G162" s="314">
        <f>обслуговування!$F$14</f>
        <v>514.75357322849766</v>
      </c>
      <c r="H162" s="314">
        <f>обслуговування!$F$15</f>
        <v>590.82555883754219</v>
      </c>
      <c r="I162" s="314">
        <f>обслуговування!$F$20</f>
        <v>1.8354693222222223</v>
      </c>
      <c r="J162" s="314">
        <f>обслуговування!$F$21</f>
        <v>168.86539419157262</v>
      </c>
      <c r="K162" s="315">
        <f t="shared" si="16"/>
        <v>1294.6346888020571</v>
      </c>
      <c r="L162" s="315">
        <f t="shared" si="17"/>
        <v>38.839040664061713</v>
      </c>
      <c r="M162" s="315">
        <f t="shared" si="18"/>
        <v>1333.4737294661188</v>
      </c>
      <c r="N162" s="315">
        <f t="shared" si="19"/>
        <v>266.6947458932238</v>
      </c>
      <c r="O162" s="315">
        <f t="shared" si="20"/>
        <v>1600.1684753593427</v>
      </c>
      <c r="P162" s="315">
        <f t="shared" si="21"/>
        <v>71</v>
      </c>
      <c r="Q162" s="316">
        <f t="shared" si="22"/>
        <v>5.6343960399976858</v>
      </c>
      <c r="R162" s="282"/>
      <c r="S162" s="18"/>
    </row>
    <row r="163" spans="1:19" ht="15.75" thickBot="1" x14ac:dyDescent="0.3">
      <c r="A163" s="254" t="s">
        <v>519</v>
      </c>
      <c r="B163" s="311">
        <f t="shared" si="23"/>
        <v>155</v>
      </c>
      <c r="C163" s="312" t="s">
        <v>139</v>
      </c>
      <c r="D163" s="312" t="s">
        <v>167</v>
      </c>
      <c r="E163" s="313">
        <v>72</v>
      </c>
      <c r="F163" s="314">
        <f>обслуговування!$F$9</f>
        <v>18.35469322222222</v>
      </c>
      <c r="G163" s="314">
        <f>обслуговування!$F$14</f>
        <v>514.75357322849766</v>
      </c>
      <c r="H163" s="314">
        <f>обслуговування!$F$15</f>
        <v>590.82555883754219</v>
      </c>
      <c r="I163" s="314">
        <f>обслуговування!$F$20</f>
        <v>1.8354693222222223</v>
      </c>
      <c r="J163" s="314">
        <f>обслуговування!$F$21</f>
        <v>168.86539419157262</v>
      </c>
      <c r="K163" s="315">
        <f t="shared" si="16"/>
        <v>1294.6346888020571</v>
      </c>
      <c r="L163" s="315">
        <f t="shared" si="17"/>
        <v>38.839040664061713</v>
      </c>
      <c r="M163" s="315">
        <f t="shared" si="18"/>
        <v>1333.4737294661188</v>
      </c>
      <c r="N163" s="315">
        <f t="shared" si="19"/>
        <v>266.6947458932238</v>
      </c>
      <c r="O163" s="315">
        <f t="shared" si="20"/>
        <v>1600.1684753593427</v>
      </c>
      <c r="P163" s="315">
        <f t="shared" si="21"/>
        <v>72</v>
      </c>
      <c r="Q163" s="316">
        <f t="shared" si="22"/>
        <v>5.5561405394421621</v>
      </c>
      <c r="R163" s="282"/>
      <c r="S163" s="18"/>
    </row>
    <row r="164" spans="1:19" ht="15.75" thickBot="1" x14ac:dyDescent="0.3">
      <c r="A164" s="254" t="s">
        <v>519</v>
      </c>
      <c r="B164" s="311">
        <f t="shared" si="23"/>
        <v>156</v>
      </c>
      <c r="C164" s="312" t="s">
        <v>149</v>
      </c>
      <c r="D164" s="312" t="s">
        <v>213</v>
      </c>
      <c r="E164" s="313">
        <v>60</v>
      </c>
      <c r="F164" s="314">
        <f>обслуговування!$F$9</f>
        <v>18.35469322222222</v>
      </c>
      <c r="G164" s="314">
        <f>обслуговування!$F$14</f>
        <v>514.75357322849766</v>
      </c>
      <c r="H164" s="314">
        <f>обслуговування!$F$15</f>
        <v>590.82555883754219</v>
      </c>
      <c r="I164" s="314">
        <f>обслуговування!$F$20</f>
        <v>1.8354693222222223</v>
      </c>
      <c r="J164" s="314">
        <f>обслуговування!$F$21</f>
        <v>168.86539419157262</v>
      </c>
      <c r="K164" s="315">
        <f t="shared" si="16"/>
        <v>1294.6346888020571</v>
      </c>
      <c r="L164" s="315">
        <f t="shared" si="17"/>
        <v>38.839040664061713</v>
      </c>
      <c r="M164" s="315">
        <f t="shared" si="18"/>
        <v>1333.4737294661188</v>
      </c>
      <c r="N164" s="315">
        <f t="shared" si="19"/>
        <v>266.6947458932238</v>
      </c>
      <c r="O164" s="315">
        <f t="shared" si="20"/>
        <v>1600.1684753593427</v>
      </c>
      <c r="P164" s="315">
        <f t="shared" si="21"/>
        <v>60</v>
      </c>
      <c r="Q164" s="316">
        <f t="shared" si="22"/>
        <v>6.6673686473305942</v>
      </c>
      <c r="R164" s="282"/>
      <c r="S164" s="18"/>
    </row>
    <row r="165" spans="1:19" ht="15.75" thickBot="1" x14ac:dyDescent="0.3">
      <c r="A165" s="254" t="s">
        <v>519</v>
      </c>
      <c r="B165" s="311">
        <f t="shared" si="23"/>
        <v>157</v>
      </c>
      <c r="C165" s="312" t="s">
        <v>336</v>
      </c>
      <c r="D165" s="312" t="s">
        <v>193</v>
      </c>
      <c r="E165" s="313">
        <v>36</v>
      </c>
      <c r="F165" s="314">
        <f>обслуговування!$F$9</f>
        <v>18.35469322222222</v>
      </c>
      <c r="G165" s="314">
        <f>обслуговування!$F$14</f>
        <v>514.75357322849766</v>
      </c>
      <c r="H165" s="314">
        <f>обслуговування!$F$15</f>
        <v>590.82555883754219</v>
      </c>
      <c r="I165" s="314">
        <f>обслуговування!$F$20</f>
        <v>1.8354693222222223</v>
      </c>
      <c r="J165" s="314">
        <f>обслуговування!$F$21</f>
        <v>168.86539419157262</v>
      </c>
      <c r="K165" s="315">
        <f t="shared" si="16"/>
        <v>1294.6346888020571</v>
      </c>
      <c r="L165" s="315">
        <f t="shared" si="17"/>
        <v>38.839040664061713</v>
      </c>
      <c r="M165" s="315">
        <f t="shared" si="18"/>
        <v>1333.4737294661188</v>
      </c>
      <c r="N165" s="315">
        <f t="shared" si="19"/>
        <v>266.6947458932238</v>
      </c>
      <c r="O165" s="315">
        <f t="shared" si="20"/>
        <v>1600.1684753593427</v>
      </c>
      <c r="P165" s="315">
        <f t="shared" si="21"/>
        <v>36</v>
      </c>
      <c r="Q165" s="316">
        <f t="shared" si="22"/>
        <v>11.112281078884324</v>
      </c>
      <c r="R165" s="282"/>
      <c r="S165" s="18"/>
    </row>
    <row r="166" spans="1:19" ht="15.75" thickBot="1" x14ac:dyDescent="0.3">
      <c r="A166" s="254" t="s">
        <v>519</v>
      </c>
      <c r="B166" s="311">
        <f t="shared" si="23"/>
        <v>158</v>
      </c>
      <c r="C166" s="312" t="s">
        <v>139</v>
      </c>
      <c r="D166" s="312" t="s">
        <v>199</v>
      </c>
      <c r="E166" s="313">
        <v>91</v>
      </c>
      <c r="F166" s="314">
        <f>обслуговування!$F$9</f>
        <v>18.35469322222222</v>
      </c>
      <c r="G166" s="314">
        <f>обслуговування!$F$14</f>
        <v>514.75357322849766</v>
      </c>
      <c r="H166" s="314">
        <f>обслуговування!$F$15</f>
        <v>590.82555883754219</v>
      </c>
      <c r="I166" s="314">
        <f>обслуговування!$F$20</f>
        <v>1.8354693222222223</v>
      </c>
      <c r="J166" s="314">
        <f>обслуговування!$F$21</f>
        <v>168.86539419157262</v>
      </c>
      <c r="K166" s="315">
        <f t="shared" si="16"/>
        <v>1294.6346888020571</v>
      </c>
      <c r="L166" s="315">
        <f t="shared" si="17"/>
        <v>38.839040664061713</v>
      </c>
      <c r="M166" s="315">
        <f t="shared" si="18"/>
        <v>1333.4737294661188</v>
      </c>
      <c r="N166" s="315">
        <f t="shared" si="19"/>
        <v>266.6947458932238</v>
      </c>
      <c r="O166" s="315">
        <f t="shared" si="20"/>
        <v>1600.1684753593427</v>
      </c>
      <c r="P166" s="315">
        <f t="shared" si="21"/>
        <v>91</v>
      </c>
      <c r="Q166" s="316">
        <f t="shared" si="22"/>
        <v>4.3960672399981942</v>
      </c>
      <c r="R166" s="282"/>
      <c r="S166" s="18"/>
    </row>
    <row r="167" spans="1:19" ht="15.75" thickBot="1" x14ac:dyDescent="0.3">
      <c r="A167" s="254" t="s">
        <v>519</v>
      </c>
      <c r="B167" s="311">
        <f t="shared" si="23"/>
        <v>159</v>
      </c>
      <c r="C167" s="312" t="s">
        <v>139</v>
      </c>
      <c r="D167" s="312" t="s">
        <v>231</v>
      </c>
      <c r="E167" s="313">
        <v>107</v>
      </c>
      <c r="F167" s="314">
        <f>обслуговування!$F$9</f>
        <v>18.35469322222222</v>
      </c>
      <c r="G167" s="314">
        <f>обслуговування!$F$14</f>
        <v>514.75357322849766</v>
      </c>
      <c r="H167" s="314">
        <f>обслуговування!$F$15</f>
        <v>590.82555883754219</v>
      </c>
      <c r="I167" s="314">
        <f>обслуговування!$F$20</f>
        <v>1.8354693222222223</v>
      </c>
      <c r="J167" s="314">
        <f>обслуговування!$F$21</f>
        <v>168.86539419157262</v>
      </c>
      <c r="K167" s="315">
        <f t="shared" si="16"/>
        <v>1294.6346888020571</v>
      </c>
      <c r="L167" s="315">
        <f t="shared" si="17"/>
        <v>38.839040664061713</v>
      </c>
      <c r="M167" s="315">
        <f t="shared" si="18"/>
        <v>1333.4737294661188</v>
      </c>
      <c r="N167" s="315">
        <f t="shared" si="19"/>
        <v>266.6947458932238</v>
      </c>
      <c r="O167" s="315">
        <f t="shared" si="20"/>
        <v>1600.1684753593427</v>
      </c>
      <c r="P167" s="315">
        <f t="shared" si="21"/>
        <v>107</v>
      </c>
      <c r="Q167" s="316">
        <f t="shared" si="22"/>
        <v>3.7387113910265017</v>
      </c>
      <c r="R167" s="282"/>
      <c r="S167" s="18"/>
    </row>
    <row r="168" spans="1:19" ht="15.75" thickBot="1" x14ac:dyDescent="0.3">
      <c r="A168" s="254" t="s">
        <v>519</v>
      </c>
      <c r="B168" s="311">
        <f t="shared" si="23"/>
        <v>160</v>
      </c>
      <c r="C168" s="312" t="s">
        <v>139</v>
      </c>
      <c r="D168" s="312" t="s">
        <v>193</v>
      </c>
      <c r="E168" s="313">
        <v>71</v>
      </c>
      <c r="F168" s="314">
        <f>обслуговування!$F$9</f>
        <v>18.35469322222222</v>
      </c>
      <c r="G168" s="314">
        <f>обслуговування!$F$14</f>
        <v>514.75357322849766</v>
      </c>
      <c r="H168" s="314">
        <f>обслуговування!$F$15</f>
        <v>590.82555883754219</v>
      </c>
      <c r="I168" s="314">
        <f>обслуговування!$F$20</f>
        <v>1.8354693222222223</v>
      </c>
      <c r="J168" s="314">
        <f>обслуговування!$F$21</f>
        <v>168.86539419157262</v>
      </c>
      <c r="K168" s="315">
        <f t="shared" si="16"/>
        <v>1294.6346888020571</v>
      </c>
      <c r="L168" s="315">
        <f t="shared" si="17"/>
        <v>38.839040664061713</v>
      </c>
      <c r="M168" s="315">
        <f t="shared" si="18"/>
        <v>1333.4737294661188</v>
      </c>
      <c r="N168" s="315">
        <f t="shared" si="19"/>
        <v>266.6947458932238</v>
      </c>
      <c r="O168" s="315">
        <f t="shared" si="20"/>
        <v>1600.1684753593427</v>
      </c>
      <c r="P168" s="315">
        <f t="shared" si="21"/>
        <v>71</v>
      </c>
      <c r="Q168" s="316">
        <f t="shared" si="22"/>
        <v>5.6343960399976858</v>
      </c>
      <c r="R168" s="282"/>
      <c r="S168" s="18"/>
    </row>
    <row r="169" spans="1:19" ht="15.75" thickBot="1" x14ac:dyDescent="0.3">
      <c r="A169" s="254" t="s">
        <v>519</v>
      </c>
      <c r="B169" s="311">
        <f t="shared" si="23"/>
        <v>161</v>
      </c>
      <c r="C169" s="312" t="s">
        <v>139</v>
      </c>
      <c r="D169" s="312" t="s">
        <v>180</v>
      </c>
      <c r="E169" s="313">
        <v>90</v>
      </c>
      <c r="F169" s="314">
        <f>обслуговування!$F$9</f>
        <v>18.35469322222222</v>
      </c>
      <c r="G169" s="314">
        <f>обслуговування!$F$14</f>
        <v>514.75357322849766</v>
      </c>
      <c r="H169" s="314">
        <f>обслуговування!$F$15</f>
        <v>590.82555883754219</v>
      </c>
      <c r="I169" s="314">
        <f>обслуговування!$F$20</f>
        <v>1.8354693222222223</v>
      </c>
      <c r="J169" s="314">
        <f>обслуговування!$F$21</f>
        <v>168.86539419157262</v>
      </c>
      <c r="K169" s="315">
        <f t="shared" si="16"/>
        <v>1294.6346888020571</v>
      </c>
      <c r="L169" s="315">
        <f t="shared" si="17"/>
        <v>38.839040664061713</v>
      </c>
      <c r="M169" s="315">
        <f t="shared" si="18"/>
        <v>1333.4737294661188</v>
      </c>
      <c r="N169" s="315">
        <f t="shared" si="19"/>
        <v>266.6947458932238</v>
      </c>
      <c r="O169" s="315">
        <f t="shared" si="20"/>
        <v>1600.1684753593427</v>
      </c>
      <c r="P169" s="315">
        <f t="shared" si="21"/>
        <v>90</v>
      </c>
      <c r="Q169" s="316">
        <f t="shared" si="22"/>
        <v>4.4449124315537301</v>
      </c>
      <c r="R169" s="282"/>
      <c r="S169" s="18"/>
    </row>
    <row r="170" spans="1:19" ht="15.75" thickBot="1" x14ac:dyDescent="0.3">
      <c r="A170" s="254" t="s">
        <v>519</v>
      </c>
      <c r="B170" s="311">
        <f t="shared" si="23"/>
        <v>162</v>
      </c>
      <c r="C170" s="312" t="s">
        <v>300</v>
      </c>
      <c r="D170" s="312" t="s">
        <v>337</v>
      </c>
      <c r="E170" s="313">
        <v>90</v>
      </c>
      <c r="F170" s="314">
        <f>обслуговування!$F$9</f>
        <v>18.35469322222222</v>
      </c>
      <c r="G170" s="314">
        <f>обслуговування!$F$14</f>
        <v>514.75357322849766</v>
      </c>
      <c r="H170" s="314">
        <f>обслуговування!$F$15</f>
        <v>590.82555883754219</v>
      </c>
      <c r="I170" s="314">
        <f>обслуговування!$F$20</f>
        <v>1.8354693222222223</v>
      </c>
      <c r="J170" s="314">
        <f>обслуговування!$F$21</f>
        <v>168.86539419157262</v>
      </c>
      <c r="K170" s="315">
        <f t="shared" si="16"/>
        <v>1294.6346888020571</v>
      </c>
      <c r="L170" s="315">
        <f t="shared" si="17"/>
        <v>38.839040664061713</v>
      </c>
      <c r="M170" s="315">
        <f t="shared" si="18"/>
        <v>1333.4737294661188</v>
      </c>
      <c r="N170" s="315">
        <f t="shared" si="19"/>
        <v>266.6947458932238</v>
      </c>
      <c r="O170" s="315">
        <f t="shared" si="20"/>
        <v>1600.1684753593427</v>
      </c>
      <c r="P170" s="315">
        <f t="shared" si="21"/>
        <v>90</v>
      </c>
      <c r="Q170" s="316">
        <f t="shared" si="22"/>
        <v>4.4449124315537301</v>
      </c>
      <c r="R170" s="282"/>
      <c r="S170" s="18"/>
    </row>
    <row r="171" spans="1:19" ht="15.75" thickBot="1" x14ac:dyDescent="0.3">
      <c r="A171" s="254" t="s">
        <v>519</v>
      </c>
      <c r="B171" s="311">
        <f t="shared" si="23"/>
        <v>163</v>
      </c>
      <c r="C171" s="312" t="s">
        <v>142</v>
      </c>
      <c r="D171" s="312" t="s">
        <v>338</v>
      </c>
      <c r="E171" s="313">
        <v>119</v>
      </c>
      <c r="F171" s="314">
        <f>обслуговування!$F$9</f>
        <v>18.35469322222222</v>
      </c>
      <c r="G171" s="314">
        <f>обслуговування!$F$14</f>
        <v>514.75357322849766</v>
      </c>
      <c r="H171" s="314">
        <f>обслуговування!$F$15</f>
        <v>590.82555883754219</v>
      </c>
      <c r="I171" s="314">
        <f>обслуговування!$F$20</f>
        <v>1.8354693222222223</v>
      </c>
      <c r="J171" s="314">
        <f>обслуговування!$F$21</f>
        <v>168.86539419157262</v>
      </c>
      <c r="K171" s="315">
        <f t="shared" si="16"/>
        <v>1294.6346888020571</v>
      </c>
      <c r="L171" s="315">
        <f t="shared" si="17"/>
        <v>38.839040664061713</v>
      </c>
      <c r="M171" s="315">
        <f t="shared" si="18"/>
        <v>1333.4737294661188</v>
      </c>
      <c r="N171" s="315">
        <f t="shared" si="19"/>
        <v>266.6947458932238</v>
      </c>
      <c r="O171" s="315">
        <f t="shared" si="20"/>
        <v>1600.1684753593427</v>
      </c>
      <c r="P171" s="315">
        <f t="shared" si="21"/>
        <v>119</v>
      </c>
      <c r="Q171" s="316">
        <f t="shared" si="22"/>
        <v>3.3616984776456778</v>
      </c>
      <c r="R171" s="282"/>
      <c r="S171" s="18"/>
    </row>
    <row r="172" spans="1:19" ht="15.75" thickBot="1" x14ac:dyDescent="0.3">
      <c r="A172" s="254" t="s">
        <v>519</v>
      </c>
      <c r="B172" s="311">
        <f t="shared" si="23"/>
        <v>164</v>
      </c>
      <c r="C172" s="312" t="s">
        <v>149</v>
      </c>
      <c r="D172" s="312" t="s">
        <v>202</v>
      </c>
      <c r="E172" s="313">
        <v>36</v>
      </c>
      <c r="F172" s="314">
        <f>обслуговування!$F$9</f>
        <v>18.35469322222222</v>
      </c>
      <c r="G172" s="314">
        <f>обслуговування!$F$14</f>
        <v>514.75357322849766</v>
      </c>
      <c r="H172" s="314">
        <f>обслуговування!$F$15</f>
        <v>590.82555883754219</v>
      </c>
      <c r="I172" s="314">
        <f>обслуговування!$F$20</f>
        <v>1.8354693222222223</v>
      </c>
      <c r="J172" s="314">
        <f>обслуговування!$F$21</f>
        <v>168.86539419157262</v>
      </c>
      <c r="K172" s="315">
        <f t="shared" si="16"/>
        <v>1294.6346888020571</v>
      </c>
      <c r="L172" s="315">
        <f t="shared" si="17"/>
        <v>38.839040664061713</v>
      </c>
      <c r="M172" s="315">
        <f t="shared" si="18"/>
        <v>1333.4737294661188</v>
      </c>
      <c r="N172" s="315">
        <f t="shared" si="19"/>
        <v>266.6947458932238</v>
      </c>
      <c r="O172" s="315">
        <f t="shared" si="20"/>
        <v>1600.1684753593427</v>
      </c>
      <c r="P172" s="315">
        <f t="shared" si="21"/>
        <v>36</v>
      </c>
      <c r="Q172" s="316">
        <f t="shared" si="22"/>
        <v>11.112281078884324</v>
      </c>
      <c r="R172" s="282"/>
      <c r="S172" s="18"/>
    </row>
    <row r="173" spans="1:19" ht="15.75" thickBot="1" x14ac:dyDescent="0.3">
      <c r="A173" s="254" t="s">
        <v>519</v>
      </c>
      <c r="B173" s="311">
        <f t="shared" si="23"/>
        <v>165</v>
      </c>
      <c r="C173" s="312" t="s">
        <v>146</v>
      </c>
      <c r="D173" s="312" t="s">
        <v>339</v>
      </c>
      <c r="E173" s="313">
        <v>90</v>
      </c>
      <c r="F173" s="314">
        <f>обслуговування!$F$9</f>
        <v>18.35469322222222</v>
      </c>
      <c r="G173" s="314">
        <f>обслуговування!$F$14</f>
        <v>514.75357322849766</v>
      </c>
      <c r="H173" s="314">
        <f>обслуговування!$F$15</f>
        <v>590.82555883754219</v>
      </c>
      <c r="I173" s="314">
        <f>обслуговування!$F$20</f>
        <v>1.8354693222222223</v>
      </c>
      <c r="J173" s="314">
        <f>обслуговування!$F$21</f>
        <v>168.86539419157262</v>
      </c>
      <c r="K173" s="315">
        <f t="shared" si="16"/>
        <v>1294.6346888020571</v>
      </c>
      <c r="L173" s="315">
        <f t="shared" si="17"/>
        <v>38.839040664061713</v>
      </c>
      <c r="M173" s="315">
        <f t="shared" si="18"/>
        <v>1333.4737294661188</v>
      </c>
      <c r="N173" s="315">
        <f t="shared" si="19"/>
        <v>266.6947458932238</v>
      </c>
      <c r="O173" s="315">
        <f t="shared" si="20"/>
        <v>1600.1684753593427</v>
      </c>
      <c r="P173" s="315">
        <f t="shared" si="21"/>
        <v>90</v>
      </c>
      <c r="Q173" s="316">
        <f t="shared" si="22"/>
        <v>4.4449124315537301</v>
      </c>
      <c r="R173" s="282"/>
      <c r="S173" s="18"/>
    </row>
    <row r="174" spans="1:19" ht="15.75" thickBot="1" x14ac:dyDescent="0.3">
      <c r="A174" s="254" t="s">
        <v>519</v>
      </c>
      <c r="B174" s="311">
        <f t="shared" si="23"/>
        <v>166</v>
      </c>
      <c r="C174" s="312" t="s">
        <v>156</v>
      </c>
      <c r="D174" s="312" t="s">
        <v>340</v>
      </c>
      <c r="E174" s="313">
        <v>36</v>
      </c>
      <c r="F174" s="314">
        <f>обслуговування!$F$9</f>
        <v>18.35469322222222</v>
      </c>
      <c r="G174" s="314">
        <f>обслуговування!$F$14</f>
        <v>514.75357322849766</v>
      </c>
      <c r="H174" s="314">
        <f>обслуговування!$F$15</f>
        <v>590.82555883754219</v>
      </c>
      <c r="I174" s="314">
        <f>обслуговування!$F$20</f>
        <v>1.8354693222222223</v>
      </c>
      <c r="J174" s="314">
        <f>обслуговування!$F$21</f>
        <v>168.86539419157262</v>
      </c>
      <c r="K174" s="315">
        <f t="shared" si="16"/>
        <v>1294.6346888020571</v>
      </c>
      <c r="L174" s="315">
        <f t="shared" si="17"/>
        <v>38.839040664061713</v>
      </c>
      <c r="M174" s="315">
        <f t="shared" si="18"/>
        <v>1333.4737294661188</v>
      </c>
      <c r="N174" s="315">
        <f t="shared" si="19"/>
        <v>266.6947458932238</v>
      </c>
      <c r="O174" s="315">
        <f t="shared" si="20"/>
        <v>1600.1684753593427</v>
      </c>
      <c r="P174" s="315">
        <f t="shared" si="21"/>
        <v>36</v>
      </c>
      <c r="Q174" s="316">
        <f t="shared" si="22"/>
        <v>11.112281078884324</v>
      </c>
      <c r="R174" s="282"/>
      <c r="S174" s="18"/>
    </row>
    <row r="175" spans="1:19" ht="15.75" thickBot="1" x14ac:dyDescent="0.3">
      <c r="A175" s="254" t="s">
        <v>519</v>
      </c>
      <c r="B175" s="311">
        <f t="shared" si="23"/>
        <v>167</v>
      </c>
      <c r="C175" s="312" t="s">
        <v>156</v>
      </c>
      <c r="D175" s="312" t="s">
        <v>218</v>
      </c>
      <c r="E175" s="313">
        <v>73</v>
      </c>
      <c r="F175" s="314">
        <f>обслуговування!$F$9</f>
        <v>18.35469322222222</v>
      </c>
      <c r="G175" s="314">
        <f>обслуговування!$F$14</f>
        <v>514.75357322849766</v>
      </c>
      <c r="H175" s="314">
        <f>обслуговування!$F$15</f>
        <v>590.82555883754219</v>
      </c>
      <c r="I175" s="314">
        <f>обслуговування!$F$20</f>
        <v>1.8354693222222223</v>
      </c>
      <c r="J175" s="314">
        <f>обслуговування!$F$21</f>
        <v>168.86539419157262</v>
      </c>
      <c r="K175" s="315">
        <f t="shared" si="16"/>
        <v>1294.6346888020571</v>
      </c>
      <c r="L175" s="315">
        <f t="shared" si="17"/>
        <v>38.839040664061713</v>
      </c>
      <c r="M175" s="315">
        <f t="shared" si="18"/>
        <v>1333.4737294661188</v>
      </c>
      <c r="N175" s="315">
        <f t="shared" si="19"/>
        <v>266.6947458932238</v>
      </c>
      <c r="O175" s="315">
        <f t="shared" si="20"/>
        <v>1600.1684753593427</v>
      </c>
      <c r="P175" s="315">
        <f t="shared" si="21"/>
        <v>73</v>
      </c>
      <c r="Q175" s="316">
        <f t="shared" si="22"/>
        <v>5.480029025203228</v>
      </c>
      <c r="R175" s="282"/>
      <c r="S175" s="18"/>
    </row>
    <row r="176" spans="1:19" ht="15.75" thickBot="1" x14ac:dyDescent="0.3">
      <c r="A176" s="254" t="s">
        <v>519</v>
      </c>
      <c r="B176" s="311">
        <f t="shared" si="23"/>
        <v>168</v>
      </c>
      <c r="C176" s="312" t="s">
        <v>341</v>
      </c>
      <c r="D176" s="312" t="s">
        <v>173</v>
      </c>
      <c r="E176" s="313">
        <v>73</v>
      </c>
      <c r="F176" s="314">
        <f>обслуговування!$F$9</f>
        <v>18.35469322222222</v>
      </c>
      <c r="G176" s="314">
        <f>обслуговування!$F$14</f>
        <v>514.75357322849766</v>
      </c>
      <c r="H176" s="314">
        <f>обслуговування!$F$15</f>
        <v>590.82555883754219</v>
      </c>
      <c r="I176" s="314">
        <f>обслуговування!$F$20</f>
        <v>1.8354693222222223</v>
      </c>
      <c r="J176" s="314">
        <f>обслуговування!$F$21</f>
        <v>168.86539419157262</v>
      </c>
      <c r="K176" s="315">
        <f t="shared" si="16"/>
        <v>1294.6346888020571</v>
      </c>
      <c r="L176" s="315">
        <f t="shared" si="17"/>
        <v>38.839040664061713</v>
      </c>
      <c r="M176" s="315">
        <f t="shared" si="18"/>
        <v>1333.4737294661188</v>
      </c>
      <c r="N176" s="315">
        <f t="shared" si="19"/>
        <v>266.6947458932238</v>
      </c>
      <c r="O176" s="315">
        <f t="shared" si="20"/>
        <v>1600.1684753593427</v>
      </c>
      <c r="P176" s="315">
        <f t="shared" si="21"/>
        <v>73</v>
      </c>
      <c r="Q176" s="316">
        <f t="shared" si="22"/>
        <v>5.480029025203228</v>
      </c>
      <c r="R176" s="282"/>
      <c r="S176" s="18"/>
    </row>
    <row r="177" spans="1:19" ht="15.75" thickBot="1" x14ac:dyDescent="0.3">
      <c r="A177" s="254" t="s">
        <v>519</v>
      </c>
      <c r="B177" s="311">
        <f t="shared" si="23"/>
        <v>169</v>
      </c>
      <c r="C177" s="312" t="s">
        <v>156</v>
      </c>
      <c r="D177" s="312" t="s">
        <v>205</v>
      </c>
      <c r="E177" s="313">
        <v>35</v>
      </c>
      <c r="F177" s="314">
        <f>обслуговування!$F$9</f>
        <v>18.35469322222222</v>
      </c>
      <c r="G177" s="314">
        <f>обслуговування!$F$14</f>
        <v>514.75357322849766</v>
      </c>
      <c r="H177" s="314">
        <f>обслуговування!$F$15</f>
        <v>590.82555883754219</v>
      </c>
      <c r="I177" s="314">
        <f>обслуговування!$F$20</f>
        <v>1.8354693222222223</v>
      </c>
      <c r="J177" s="314">
        <f>обслуговування!$F$21</f>
        <v>168.86539419157262</v>
      </c>
      <c r="K177" s="315">
        <f t="shared" si="16"/>
        <v>1294.6346888020571</v>
      </c>
      <c r="L177" s="315">
        <f t="shared" si="17"/>
        <v>38.839040664061713</v>
      </c>
      <c r="M177" s="315">
        <f t="shared" si="18"/>
        <v>1333.4737294661188</v>
      </c>
      <c r="N177" s="315">
        <f t="shared" si="19"/>
        <v>266.6947458932238</v>
      </c>
      <c r="O177" s="315">
        <f t="shared" si="20"/>
        <v>1600.1684753593427</v>
      </c>
      <c r="P177" s="315">
        <f t="shared" si="21"/>
        <v>35</v>
      </c>
      <c r="Q177" s="316">
        <f t="shared" si="22"/>
        <v>11.429774823995304</v>
      </c>
      <c r="R177" s="282"/>
      <c r="S177" s="18"/>
    </row>
    <row r="178" spans="1:19" ht="15.75" thickBot="1" x14ac:dyDescent="0.3">
      <c r="A178" s="254" t="s">
        <v>519</v>
      </c>
      <c r="B178" s="311">
        <f t="shared" si="23"/>
        <v>170</v>
      </c>
      <c r="C178" s="312" t="s">
        <v>155</v>
      </c>
      <c r="D178" s="312" t="s">
        <v>207</v>
      </c>
      <c r="E178" s="313">
        <v>114</v>
      </c>
      <c r="F178" s="314">
        <f>обслуговування!$F$9</f>
        <v>18.35469322222222</v>
      </c>
      <c r="G178" s="314">
        <f>обслуговування!$F$14</f>
        <v>514.75357322849766</v>
      </c>
      <c r="H178" s="314">
        <f>обслуговування!$F$15</f>
        <v>590.82555883754219</v>
      </c>
      <c r="I178" s="314">
        <f>обслуговування!$F$20</f>
        <v>1.8354693222222223</v>
      </c>
      <c r="J178" s="314">
        <f>обслуговування!$F$21</f>
        <v>168.86539419157262</v>
      </c>
      <c r="K178" s="315">
        <f t="shared" si="16"/>
        <v>1294.6346888020571</v>
      </c>
      <c r="L178" s="315">
        <f t="shared" si="17"/>
        <v>38.839040664061713</v>
      </c>
      <c r="M178" s="315">
        <f t="shared" si="18"/>
        <v>1333.4737294661188</v>
      </c>
      <c r="N178" s="315">
        <f t="shared" si="19"/>
        <v>266.6947458932238</v>
      </c>
      <c r="O178" s="315">
        <f t="shared" si="20"/>
        <v>1600.1684753593427</v>
      </c>
      <c r="P178" s="315">
        <f t="shared" si="21"/>
        <v>114</v>
      </c>
      <c r="Q178" s="316">
        <f t="shared" si="22"/>
        <v>3.509141393331892</v>
      </c>
      <c r="R178" s="282"/>
      <c r="S178" s="18"/>
    </row>
    <row r="179" spans="1:19" ht="15.75" thickBot="1" x14ac:dyDescent="0.3">
      <c r="A179" s="254" t="s">
        <v>519</v>
      </c>
      <c r="B179" s="311">
        <f t="shared" si="23"/>
        <v>171</v>
      </c>
      <c r="C179" s="312" t="s">
        <v>156</v>
      </c>
      <c r="D179" s="312" t="s">
        <v>342</v>
      </c>
      <c r="E179" s="313">
        <v>114</v>
      </c>
      <c r="F179" s="314">
        <f>обслуговування!$F$9</f>
        <v>18.35469322222222</v>
      </c>
      <c r="G179" s="314">
        <f>обслуговування!$F$14</f>
        <v>514.75357322849766</v>
      </c>
      <c r="H179" s="314">
        <f>обслуговування!$F$15</f>
        <v>590.82555883754219</v>
      </c>
      <c r="I179" s="314">
        <f>обслуговування!$F$20</f>
        <v>1.8354693222222223</v>
      </c>
      <c r="J179" s="314">
        <f>обслуговування!$F$21</f>
        <v>168.86539419157262</v>
      </c>
      <c r="K179" s="315">
        <f t="shared" si="16"/>
        <v>1294.6346888020571</v>
      </c>
      <c r="L179" s="315">
        <f t="shared" si="17"/>
        <v>38.839040664061713</v>
      </c>
      <c r="M179" s="315">
        <f t="shared" si="18"/>
        <v>1333.4737294661188</v>
      </c>
      <c r="N179" s="315">
        <f t="shared" si="19"/>
        <v>266.6947458932238</v>
      </c>
      <c r="O179" s="315">
        <f t="shared" si="20"/>
        <v>1600.1684753593427</v>
      </c>
      <c r="P179" s="315">
        <f t="shared" si="21"/>
        <v>114</v>
      </c>
      <c r="Q179" s="316">
        <f t="shared" si="22"/>
        <v>3.509141393331892</v>
      </c>
      <c r="R179" s="282"/>
      <c r="S179" s="18"/>
    </row>
    <row r="180" spans="1:19" ht="15.75" thickBot="1" x14ac:dyDescent="0.3">
      <c r="A180" s="254" t="s">
        <v>519</v>
      </c>
      <c r="B180" s="311">
        <f t="shared" si="23"/>
        <v>172</v>
      </c>
      <c r="C180" s="312" t="s">
        <v>298</v>
      </c>
      <c r="D180" s="312" t="s">
        <v>221</v>
      </c>
      <c r="E180" s="313">
        <v>72</v>
      </c>
      <c r="F180" s="314">
        <f>обслуговування!$F$9</f>
        <v>18.35469322222222</v>
      </c>
      <c r="G180" s="314">
        <f>обслуговування!$F$14</f>
        <v>514.75357322849766</v>
      </c>
      <c r="H180" s="314">
        <f>обслуговування!$F$15</f>
        <v>590.82555883754219</v>
      </c>
      <c r="I180" s="314">
        <f>обслуговування!$F$20</f>
        <v>1.8354693222222223</v>
      </c>
      <c r="J180" s="314">
        <f>обслуговування!$F$21</f>
        <v>168.86539419157262</v>
      </c>
      <c r="K180" s="315">
        <f t="shared" si="16"/>
        <v>1294.6346888020571</v>
      </c>
      <c r="L180" s="315">
        <f t="shared" si="17"/>
        <v>38.839040664061713</v>
      </c>
      <c r="M180" s="315">
        <f t="shared" si="18"/>
        <v>1333.4737294661188</v>
      </c>
      <c r="N180" s="315">
        <f t="shared" si="19"/>
        <v>266.6947458932238</v>
      </c>
      <c r="O180" s="315">
        <f t="shared" si="20"/>
        <v>1600.1684753593427</v>
      </c>
      <c r="P180" s="315">
        <f t="shared" si="21"/>
        <v>72</v>
      </c>
      <c r="Q180" s="316">
        <f t="shared" si="22"/>
        <v>5.5561405394421621</v>
      </c>
      <c r="R180" s="282"/>
      <c r="S180" s="18"/>
    </row>
    <row r="181" spans="1:19" ht="15.75" thickBot="1" x14ac:dyDescent="0.3">
      <c r="A181" s="254" t="s">
        <v>519</v>
      </c>
      <c r="B181" s="311">
        <f t="shared" si="23"/>
        <v>173</v>
      </c>
      <c r="C181" s="312" t="s">
        <v>321</v>
      </c>
      <c r="D181" s="312" t="s">
        <v>180</v>
      </c>
      <c r="E181" s="313">
        <v>71</v>
      </c>
      <c r="F181" s="314">
        <f>обслуговування!$F$9</f>
        <v>18.35469322222222</v>
      </c>
      <c r="G181" s="314">
        <f>обслуговування!$F$14</f>
        <v>514.75357322849766</v>
      </c>
      <c r="H181" s="314">
        <f>обслуговування!$F$15</f>
        <v>590.82555883754219</v>
      </c>
      <c r="I181" s="314">
        <f>обслуговування!$F$20</f>
        <v>1.8354693222222223</v>
      </c>
      <c r="J181" s="314">
        <f>обслуговування!$F$21</f>
        <v>168.86539419157262</v>
      </c>
      <c r="K181" s="315">
        <f t="shared" si="16"/>
        <v>1294.6346888020571</v>
      </c>
      <c r="L181" s="315">
        <f t="shared" si="17"/>
        <v>38.839040664061713</v>
      </c>
      <c r="M181" s="315">
        <f t="shared" si="18"/>
        <v>1333.4737294661188</v>
      </c>
      <c r="N181" s="315">
        <f t="shared" si="19"/>
        <v>266.6947458932238</v>
      </c>
      <c r="O181" s="315">
        <f t="shared" si="20"/>
        <v>1600.1684753593427</v>
      </c>
      <c r="P181" s="315">
        <f t="shared" si="21"/>
        <v>71</v>
      </c>
      <c r="Q181" s="316">
        <f t="shared" si="22"/>
        <v>5.6343960399976858</v>
      </c>
      <c r="R181" s="282"/>
      <c r="S181" s="18"/>
    </row>
    <row r="182" spans="1:19" ht="15.75" thickBot="1" x14ac:dyDescent="0.3">
      <c r="A182" s="254" t="s">
        <v>519</v>
      </c>
      <c r="B182" s="311">
        <f t="shared" si="23"/>
        <v>174</v>
      </c>
      <c r="C182" s="312" t="s">
        <v>160</v>
      </c>
      <c r="D182" s="312" t="s">
        <v>343</v>
      </c>
      <c r="E182" s="313">
        <v>58</v>
      </c>
      <c r="F182" s="314">
        <f>обслуговування!$F$9</f>
        <v>18.35469322222222</v>
      </c>
      <c r="G182" s="314">
        <f>обслуговування!$F$14</f>
        <v>514.75357322849766</v>
      </c>
      <c r="H182" s="314">
        <f>обслуговування!$F$15</f>
        <v>590.82555883754219</v>
      </c>
      <c r="I182" s="314">
        <f>обслуговування!$F$20</f>
        <v>1.8354693222222223</v>
      </c>
      <c r="J182" s="314">
        <f>обслуговування!$F$21</f>
        <v>168.86539419157262</v>
      </c>
      <c r="K182" s="315">
        <f t="shared" si="16"/>
        <v>1294.6346888020571</v>
      </c>
      <c r="L182" s="315">
        <f t="shared" si="17"/>
        <v>38.839040664061713</v>
      </c>
      <c r="M182" s="315">
        <f t="shared" si="18"/>
        <v>1333.4737294661188</v>
      </c>
      <c r="N182" s="315">
        <f t="shared" si="19"/>
        <v>266.6947458932238</v>
      </c>
      <c r="O182" s="315">
        <f t="shared" si="20"/>
        <v>1600.1684753593427</v>
      </c>
      <c r="P182" s="315">
        <f t="shared" si="21"/>
        <v>58</v>
      </c>
      <c r="Q182" s="316">
        <f t="shared" si="22"/>
        <v>6.8972779110316491</v>
      </c>
      <c r="R182" s="282"/>
      <c r="S182" s="18"/>
    </row>
    <row r="183" spans="1:19" ht="15.75" thickBot="1" x14ac:dyDescent="0.3">
      <c r="A183" s="255" t="s">
        <v>521</v>
      </c>
      <c r="B183" s="311">
        <f t="shared" si="23"/>
        <v>175</v>
      </c>
      <c r="C183" s="312" t="s">
        <v>321</v>
      </c>
      <c r="D183" s="312" t="s">
        <v>344</v>
      </c>
      <c r="E183" s="313">
        <v>169</v>
      </c>
      <c r="F183" s="314">
        <f>обслуговування!$F$9</f>
        <v>18.35469322222222</v>
      </c>
      <c r="G183" s="314">
        <f>обслуговування!$F$14</f>
        <v>514.75357322849766</v>
      </c>
      <c r="H183" s="314">
        <f>обслуговування!$F$15</f>
        <v>590.82555883754219</v>
      </c>
      <c r="I183" s="314">
        <f>обслуговування!$F$20</f>
        <v>1.8354693222222223</v>
      </c>
      <c r="J183" s="314">
        <f>обслуговування!$F$21</f>
        <v>168.86539419157262</v>
      </c>
      <c r="K183" s="315">
        <f t="shared" ref="K183:K239" si="24">F183+G183+H183+I183+J183</f>
        <v>1294.6346888020571</v>
      </c>
      <c r="L183" s="315">
        <f t="shared" ref="L183:L239" si="25">K183*3/100</f>
        <v>38.839040664061713</v>
      </c>
      <c r="M183" s="315">
        <f t="shared" ref="M183:M239" si="26">K183+L183</f>
        <v>1333.4737294661188</v>
      </c>
      <c r="N183" s="315">
        <f t="shared" ref="N183:N239" si="27">M183*0.2</f>
        <v>266.6947458932238</v>
      </c>
      <c r="O183" s="315">
        <f t="shared" ref="O183:O239" si="28">M183+N183</f>
        <v>1600.1684753593427</v>
      </c>
      <c r="P183" s="315">
        <f t="shared" ref="P183:P239" si="29">E183</f>
        <v>169</v>
      </c>
      <c r="Q183" s="316">
        <f t="shared" ref="Q183:Q239" si="30">O183/P183/4</f>
        <v>2.3671131292297969</v>
      </c>
      <c r="R183" s="282"/>
      <c r="S183" s="18"/>
    </row>
    <row r="184" spans="1:19" ht="15.75" thickBot="1" x14ac:dyDescent="0.3">
      <c r="A184" s="254" t="s">
        <v>519</v>
      </c>
      <c r="B184" s="311">
        <f t="shared" si="23"/>
        <v>176</v>
      </c>
      <c r="C184" s="312" t="s">
        <v>142</v>
      </c>
      <c r="D184" s="312" t="s">
        <v>345</v>
      </c>
      <c r="E184" s="313">
        <v>107</v>
      </c>
      <c r="F184" s="314">
        <f>обслуговування!$F$9</f>
        <v>18.35469322222222</v>
      </c>
      <c r="G184" s="314">
        <f>обслуговування!$F$14</f>
        <v>514.75357322849766</v>
      </c>
      <c r="H184" s="314">
        <f>обслуговування!$F$15</f>
        <v>590.82555883754219</v>
      </c>
      <c r="I184" s="314">
        <f>обслуговування!$F$20</f>
        <v>1.8354693222222223</v>
      </c>
      <c r="J184" s="314">
        <f>обслуговування!$F$21</f>
        <v>168.86539419157262</v>
      </c>
      <c r="K184" s="315">
        <f t="shared" si="24"/>
        <v>1294.6346888020571</v>
      </c>
      <c r="L184" s="315">
        <f t="shared" si="25"/>
        <v>38.839040664061713</v>
      </c>
      <c r="M184" s="315">
        <f t="shared" si="26"/>
        <v>1333.4737294661188</v>
      </c>
      <c r="N184" s="315">
        <f t="shared" si="27"/>
        <v>266.6947458932238</v>
      </c>
      <c r="O184" s="315">
        <f t="shared" si="28"/>
        <v>1600.1684753593427</v>
      </c>
      <c r="P184" s="315">
        <f t="shared" si="29"/>
        <v>107</v>
      </c>
      <c r="Q184" s="316">
        <f t="shared" si="30"/>
        <v>3.7387113910265017</v>
      </c>
      <c r="R184" s="282">
        <v>1</v>
      </c>
      <c r="S184" s="18"/>
    </row>
    <row r="185" spans="1:19" ht="15.75" thickBot="1" x14ac:dyDescent="0.3">
      <c r="A185" s="254" t="s">
        <v>519</v>
      </c>
      <c r="B185" s="311">
        <f t="shared" si="23"/>
        <v>177</v>
      </c>
      <c r="C185" s="312" t="s">
        <v>142</v>
      </c>
      <c r="D185" s="312" t="s">
        <v>346</v>
      </c>
      <c r="E185" s="313">
        <v>71</v>
      </c>
      <c r="F185" s="314">
        <f>обслуговування!$F$9</f>
        <v>18.35469322222222</v>
      </c>
      <c r="G185" s="314">
        <f>обслуговування!$F$14</f>
        <v>514.75357322849766</v>
      </c>
      <c r="H185" s="314">
        <f>обслуговування!$F$15</f>
        <v>590.82555883754219</v>
      </c>
      <c r="I185" s="314">
        <f>обслуговування!$F$20</f>
        <v>1.8354693222222223</v>
      </c>
      <c r="J185" s="314">
        <f>обслуговування!$F$21</f>
        <v>168.86539419157262</v>
      </c>
      <c r="K185" s="315">
        <f t="shared" si="24"/>
        <v>1294.6346888020571</v>
      </c>
      <c r="L185" s="315">
        <f t="shared" si="25"/>
        <v>38.839040664061713</v>
      </c>
      <c r="M185" s="315">
        <f t="shared" si="26"/>
        <v>1333.4737294661188</v>
      </c>
      <c r="N185" s="315">
        <f t="shared" si="27"/>
        <v>266.6947458932238</v>
      </c>
      <c r="O185" s="315">
        <f t="shared" si="28"/>
        <v>1600.1684753593427</v>
      </c>
      <c r="P185" s="315">
        <f t="shared" si="29"/>
        <v>71</v>
      </c>
      <c r="Q185" s="316">
        <f t="shared" si="30"/>
        <v>5.6343960399976858</v>
      </c>
      <c r="R185" s="282"/>
      <c r="S185" s="18"/>
    </row>
    <row r="186" spans="1:19" ht="15.75" thickBot="1" x14ac:dyDescent="0.3">
      <c r="A186" s="254" t="s">
        <v>519</v>
      </c>
      <c r="B186" s="311">
        <f t="shared" si="23"/>
        <v>178</v>
      </c>
      <c r="C186" s="312" t="s">
        <v>321</v>
      </c>
      <c r="D186" s="312" t="s">
        <v>170</v>
      </c>
      <c r="E186" s="313">
        <v>37</v>
      </c>
      <c r="F186" s="314">
        <f>обслуговування!$F$9</f>
        <v>18.35469322222222</v>
      </c>
      <c r="G186" s="314">
        <f>обслуговування!$F$14</f>
        <v>514.75357322849766</v>
      </c>
      <c r="H186" s="314">
        <f>обслуговування!$F$15</f>
        <v>590.82555883754219</v>
      </c>
      <c r="I186" s="314">
        <f>обслуговування!$F$20</f>
        <v>1.8354693222222223</v>
      </c>
      <c r="J186" s="314">
        <f>обслуговування!$F$21</f>
        <v>168.86539419157262</v>
      </c>
      <c r="K186" s="315">
        <f t="shared" si="24"/>
        <v>1294.6346888020571</v>
      </c>
      <c r="L186" s="315">
        <f t="shared" si="25"/>
        <v>38.839040664061713</v>
      </c>
      <c r="M186" s="315">
        <f t="shared" si="26"/>
        <v>1333.4737294661188</v>
      </c>
      <c r="N186" s="315">
        <f t="shared" si="27"/>
        <v>266.6947458932238</v>
      </c>
      <c r="O186" s="315">
        <f t="shared" si="28"/>
        <v>1600.1684753593427</v>
      </c>
      <c r="P186" s="315">
        <f t="shared" si="29"/>
        <v>37</v>
      </c>
      <c r="Q186" s="316">
        <f t="shared" si="30"/>
        <v>10.811949157833396</v>
      </c>
      <c r="R186" s="282">
        <v>0</v>
      </c>
      <c r="S186" s="18"/>
    </row>
    <row r="187" spans="1:19" ht="15.75" thickBot="1" x14ac:dyDescent="0.3">
      <c r="A187" s="254" t="s">
        <v>519</v>
      </c>
      <c r="B187" s="311">
        <f t="shared" si="23"/>
        <v>179</v>
      </c>
      <c r="C187" s="312" t="s">
        <v>348</v>
      </c>
      <c r="D187" s="312" t="s">
        <v>191</v>
      </c>
      <c r="E187" s="313">
        <v>42</v>
      </c>
      <c r="F187" s="314">
        <f>обслуговування!$F$9</f>
        <v>18.35469322222222</v>
      </c>
      <c r="G187" s="314">
        <f>обслуговування!$F$14</f>
        <v>514.75357322849766</v>
      </c>
      <c r="H187" s="314">
        <f>обслуговування!$F$15</f>
        <v>590.82555883754219</v>
      </c>
      <c r="I187" s="314">
        <f>обслуговування!$F$20</f>
        <v>1.8354693222222223</v>
      </c>
      <c r="J187" s="314">
        <f>обслуговування!$F$21</f>
        <v>168.86539419157262</v>
      </c>
      <c r="K187" s="315">
        <f t="shared" si="24"/>
        <v>1294.6346888020571</v>
      </c>
      <c r="L187" s="315">
        <f t="shared" si="25"/>
        <v>38.839040664061713</v>
      </c>
      <c r="M187" s="315">
        <f t="shared" si="26"/>
        <v>1333.4737294661188</v>
      </c>
      <c r="N187" s="315">
        <f t="shared" si="27"/>
        <v>266.6947458932238</v>
      </c>
      <c r="O187" s="315">
        <f t="shared" si="28"/>
        <v>1600.1684753593427</v>
      </c>
      <c r="P187" s="315">
        <f t="shared" si="29"/>
        <v>42</v>
      </c>
      <c r="Q187" s="316">
        <f t="shared" si="30"/>
        <v>9.5248123533294198</v>
      </c>
      <c r="R187" s="282"/>
      <c r="S187" s="18"/>
    </row>
    <row r="188" spans="1:19" ht="15.75" thickBot="1" x14ac:dyDescent="0.3">
      <c r="A188" s="254" t="s">
        <v>519</v>
      </c>
      <c r="B188" s="311">
        <f t="shared" si="23"/>
        <v>180</v>
      </c>
      <c r="C188" s="312" t="s">
        <v>323</v>
      </c>
      <c r="D188" s="312" t="s">
        <v>349</v>
      </c>
      <c r="E188" s="313">
        <v>32</v>
      </c>
      <c r="F188" s="314">
        <f>обслуговування!$F$9</f>
        <v>18.35469322222222</v>
      </c>
      <c r="G188" s="314">
        <f>обслуговування!$F$14</f>
        <v>514.75357322849766</v>
      </c>
      <c r="H188" s="314">
        <f>обслуговування!$F$15</f>
        <v>590.82555883754219</v>
      </c>
      <c r="I188" s="314">
        <f>обслуговування!$F$20</f>
        <v>1.8354693222222223</v>
      </c>
      <c r="J188" s="314">
        <f>обслуговування!$F$21</f>
        <v>168.86539419157262</v>
      </c>
      <c r="K188" s="315">
        <f t="shared" si="24"/>
        <v>1294.6346888020571</v>
      </c>
      <c r="L188" s="315">
        <f t="shared" si="25"/>
        <v>38.839040664061713</v>
      </c>
      <c r="M188" s="315">
        <f t="shared" si="26"/>
        <v>1333.4737294661188</v>
      </c>
      <c r="N188" s="315">
        <f t="shared" si="27"/>
        <v>266.6947458932238</v>
      </c>
      <c r="O188" s="315">
        <f t="shared" si="28"/>
        <v>1600.1684753593427</v>
      </c>
      <c r="P188" s="315">
        <f t="shared" si="29"/>
        <v>32</v>
      </c>
      <c r="Q188" s="316">
        <f t="shared" si="30"/>
        <v>12.501316213744865</v>
      </c>
      <c r="R188" s="282"/>
      <c r="S188" s="18"/>
    </row>
    <row r="189" spans="1:19" ht="15.75" thickBot="1" x14ac:dyDescent="0.3">
      <c r="A189" s="254" t="s">
        <v>519</v>
      </c>
      <c r="B189" s="311">
        <f t="shared" si="23"/>
        <v>181</v>
      </c>
      <c r="C189" s="312" t="s">
        <v>323</v>
      </c>
      <c r="D189" s="312" t="s">
        <v>350</v>
      </c>
      <c r="E189" s="313">
        <v>32</v>
      </c>
      <c r="F189" s="314">
        <f>обслуговування!$F$9</f>
        <v>18.35469322222222</v>
      </c>
      <c r="G189" s="314">
        <f>обслуговування!$F$14</f>
        <v>514.75357322849766</v>
      </c>
      <c r="H189" s="314">
        <f>обслуговування!$F$15</f>
        <v>590.82555883754219</v>
      </c>
      <c r="I189" s="314">
        <f>обслуговування!$F$20</f>
        <v>1.8354693222222223</v>
      </c>
      <c r="J189" s="314">
        <f>обслуговування!$F$21</f>
        <v>168.86539419157262</v>
      </c>
      <c r="K189" s="315">
        <f t="shared" si="24"/>
        <v>1294.6346888020571</v>
      </c>
      <c r="L189" s="315">
        <f t="shared" si="25"/>
        <v>38.839040664061713</v>
      </c>
      <c r="M189" s="315">
        <f t="shared" si="26"/>
        <v>1333.4737294661188</v>
      </c>
      <c r="N189" s="315">
        <f t="shared" si="27"/>
        <v>266.6947458932238</v>
      </c>
      <c r="O189" s="315">
        <f t="shared" si="28"/>
        <v>1600.1684753593427</v>
      </c>
      <c r="P189" s="315">
        <f t="shared" si="29"/>
        <v>32</v>
      </c>
      <c r="Q189" s="316">
        <f t="shared" si="30"/>
        <v>12.501316213744865</v>
      </c>
      <c r="R189" s="282">
        <v>1</v>
      </c>
      <c r="S189" s="18"/>
    </row>
    <row r="190" spans="1:19" ht="15.75" thickBot="1" x14ac:dyDescent="0.3">
      <c r="A190" s="254" t="s">
        <v>519</v>
      </c>
      <c r="B190" s="311">
        <f t="shared" si="23"/>
        <v>182</v>
      </c>
      <c r="C190" s="312" t="s">
        <v>142</v>
      </c>
      <c r="D190" s="312" t="s">
        <v>351</v>
      </c>
      <c r="E190" s="313">
        <v>70</v>
      </c>
      <c r="F190" s="314">
        <f>обслуговування!$F$9</f>
        <v>18.35469322222222</v>
      </c>
      <c r="G190" s="314">
        <f>обслуговування!$F$14</f>
        <v>514.75357322849766</v>
      </c>
      <c r="H190" s="314">
        <f>обслуговування!$F$15</f>
        <v>590.82555883754219</v>
      </c>
      <c r="I190" s="314">
        <f>обслуговування!$F$20</f>
        <v>1.8354693222222223</v>
      </c>
      <c r="J190" s="314">
        <f>обслуговування!$F$21</f>
        <v>168.86539419157262</v>
      </c>
      <c r="K190" s="315">
        <f t="shared" si="24"/>
        <v>1294.6346888020571</v>
      </c>
      <c r="L190" s="315">
        <f t="shared" si="25"/>
        <v>38.839040664061713</v>
      </c>
      <c r="M190" s="315">
        <f t="shared" si="26"/>
        <v>1333.4737294661188</v>
      </c>
      <c r="N190" s="315">
        <f t="shared" si="27"/>
        <v>266.6947458932238</v>
      </c>
      <c r="O190" s="315">
        <f t="shared" si="28"/>
        <v>1600.1684753593427</v>
      </c>
      <c r="P190" s="315">
        <f t="shared" si="29"/>
        <v>70</v>
      </c>
      <c r="Q190" s="316">
        <f t="shared" si="30"/>
        <v>5.714887411997652</v>
      </c>
      <c r="R190" s="282"/>
      <c r="S190" s="18"/>
    </row>
    <row r="191" spans="1:19" ht="15.75" thickBot="1" x14ac:dyDescent="0.3">
      <c r="A191" s="254" t="s">
        <v>519</v>
      </c>
      <c r="B191" s="311">
        <f t="shared" si="23"/>
        <v>183</v>
      </c>
      <c r="C191" s="312" t="s">
        <v>142</v>
      </c>
      <c r="D191" s="312" t="s">
        <v>352</v>
      </c>
      <c r="E191" s="313">
        <v>65</v>
      </c>
      <c r="F191" s="314">
        <f>обслуговування!$F$9</f>
        <v>18.35469322222222</v>
      </c>
      <c r="G191" s="314">
        <f>обслуговування!$F$14</f>
        <v>514.75357322849766</v>
      </c>
      <c r="H191" s="314">
        <f>обслуговування!$F$15</f>
        <v>590.82555883754219</v>
      </c>
      <c r="I191" s="314">
        <f>обслуговування!$F$20</f>
        <v>1.8354693222222223</v>
      </c>
      <c r="J191" s="314">
        <f>обслуговування!$F$21</f>
        <v>168.86539419157262</v>
      </c>
      <c r="K191" s="315">
        <f t="shared" si="24"/>
        <v>1294.6346888020571</v>
      </c>
      <c r="L191" s="315">
        <f t="shared" si="25"/>
        <v>38.839040664061713</v>
      </c>
      <c r="M191" s="315">
        <f t="shared" si="26"/>
        <v>1333.4737294661188</v>
      </c>
      <c r="N191" s="315">
        <f t="shared" si="27"/>
        <v>266.6947458932238</v>
      </c>
      <c r="O191" s="315">
        <f t="shared" si="28"/>
        <v>1600.1684753593427</v>
      </c>
      <c r="P191" s="315">
        <f t="shared" si="29"/>
        <v>65</v>
      </c>
      <c r="Q191" s="316">
        <f t="shared" si="30"/>
        <v>6.1544941359974716</v>
      </c>
      <c r="R191" s="282"/>
      <c r="S191" s="18"/>
    </row>
    <row r="192" spans="1:19" ht="15.75" thickBot="1" x14ac:dyDescent="0.3">
      <c r="A192" s="255" t="s">
        <v>521</v>
      </c>
      <c r="B192" s="311">
        <f t="shared" si="23"/>
        <v>184</v>
      </c>
      <c r="C192" s="312" t="s">
        <v>142</v>
      </c>
      <c r="D192" s="312" t="s">
        <v>353</v>
      </c>
      <c r="E192" s="313">
        <v>143</v>
      </c>
      <c r="F192" s="314">
        <f>обслуговування!$F$9</f>
        <v>18.35469322222222</v>
      </c>
      <c r="G192" s="314">
        <f>обслуговування!$F$14</f>
        <v>514.75357322849766</v>
      </c>
      <c r="H192" s="314">
        <f>обслуговування!$F$15</f>
        <v>590.82555883754219</v>
      </c>
      <c r="I192" s="314">
        <f>обслуговування!$F$20</f>
        <v>1.8354693222222223</v>
      </c>
      <c r="J192" s="314">
        <f>обслуговування!$F$21</f>
        <v>168.86539419157262</v>
      </c>
      <c r="K192" s="315">
        <f t="shared" si="24"/>
        <v>1294.6346888020571</v>
      </c>
      <c r="L192" s="315">
        <f t="shared" si="25"/>
        <v>38.839040664061713</v>
      </c>
      <c r="M192" s="315">
        <f t="shared" si="26"/>
        <v>1333.4737294661188</v>
      </c>
      <c r="N192" s="315">
        <f t="shared" si="27"/>
        <v>266.6947458932238</v>
      </c>
      <c r="O192" s="315">
        <f t="shared" si="28"/>
        <v>1600.1684753593427</v>
      </c>
      <c r="P192" s="315">
        <f t="shared" si="29"/>
        <v>143</v>
      </c>
      <c r="Q192" s="316">
        <f t="shared" si="30"/>
        <v>2.7974973345443055</v>
      </c>
      <c r="R192" s="282"/>
      <c r="S192" s="18"/>
    </row>
    <row r="193" spans="1:19" ht="15.75" thickBot="1" x14ac:dyDescent="0.3">
      <c r="A193" s="254" t="s">
        <v>519</v>
      </c>
      <c r="B193" s="311">
        <f t="shared" si="23"/>
        <v>185</v>
      </c>
      <c r="C193" s="312" t="s">
        <v>153</v>
      </c>
      <c r="D193" s="312" t="s">
        <v>171</v>
      </c>
      <c r="E193" s="313">
        <v>71</v>
      </c>
      <c r="F193" s="314">
        <f>обслуговування!$F$9</f>
        <v>18.35469322222222</v>
      </c>
      <c r="G193" s="314">
        <f>обслуговування!$F$14</f>
        <v>514.75357322849766</v>
      </c>
      <c r="H193" s="314">
        <f>обслуговування!$F$15</f>
        <v>590.82555883754219</v>
      </c>
      <c r="I193" s="314">
        <f>обслуговування!$F$20</f>
        <v>1.8354693222222223</v>
      </c>
      <c r="J193" s="314">
        <f>обслуговування!$F$21</f>
        <v>168.86539419157262</v>
      </c>
      <c r="K193" s="315">
        <f t="shared" si="24"/>
        <v>1294.6346888020571</v>
      </c>
      <c r="L193" s="315">
        <f t="shared" si="25"/>
        <v>38.839040664061713</v>
      </c>
      <c r="M193" s="315">
        <f t="shared" si="26"/>
        <v>1333.4737294661188</v>
      </c>
      <c r="N193" s="315">
        <f t="shared" si="27"/>
        <v>266.6947458932238</v>
      </c>
      <c r="O193" s="315">
        <f t="shared" si="28"/>
        <v>1600.1684753593427</v>
      </c>
      <c r="P193" s="315">
        <f t="shared" si="29"/>
        <v>71</v>
      </c>
      <c r="Q193" s="316">
        <f t="shared" si="30"/>
        <v>5.6343960399976858</v>
      </c>
      <c r="R193" s="282"/>
      <c r="S193" s="18"/>
    </row>
    <row r="194" spans="1:19" ht="15.75" thickBot="1" x14ac:dyDescent="0.3">
      <c r="A194" s="254" t="s">
        <v>519</v>
      </c>
      <c r="B194" s="311">
        <f t="shared" si="23"/>
        <v>186</v>
      </c>
      <c r="C194" s="312" t="s">
        <v>142</v>
      </c>
      <c r="D194" s="312" t="s">
        <v>354</v>
      </c>
      <c r="E194" s="313">
        <v>179</v>
      </c>
      <c r="F194" s="314">
        <f>обслуговування!$F$9</f>
        <v>18.35469322222222</v>
      </c>
      <c r="G194" s="314">
        <f>обслуговування!$F$14</f>
        <v>514.75357322849766</v>
      </c>
      <c r="H194" s="314">
        <f>обслуговування!$F$15</f>
        <v>590.82555883754219</v>
      </c>
      <c r="I194" s="314">
        <f>обслуговування!$F$20</f>
        <v>1.8354693222222223</v>
      </c>
      <c r="J194" s="314">
        <f>обслуговування!$F$21</f>
        <v>168.86539419157262</v>
      </c>
      <c r="K194" s="315">
        <f t="shared" si="24"/>
        <v>1294.6346888020571</v>
      </c>
      <c r="L194" s="315">
        <f t="shared" si="25"/>
        <v>38.839040664061713</v>
      </c>
      <c r="M194" s="315">
        <f t="shared" si="26"/>
        <v>1333.4737294661188</v>
      </c>
      <c r="N194" s="315">
        <f t="shared" si="27"/>
        <v>266.6947458932238</v>
      </c>
      <c r="O194" s="315">
        <f t="shared" si="28"/>
        <v>1600.1684753593427</v>
      </c>
      <c r="P194" s="315">
        <f t="shared" si="29"/>
        <v>179</v>
      </c>
      <c r="Q194" s="316">
        <f t="shared" si="30"/>
        <v>2.2348721722895846</v>
      </c>
      <c r="R194" s="282"/>
      <c r="S194" s="18"/>
    </row>
    <row r="195" spans="1:19" ht="15.75" thickBot="1" x14ac:dyDescent="0.3">
      <c r="A195" s="254" t="s">
        <v>519</v>
      </c>
      <c r="B195" s="311">
        <f t="shared" si="23"/>
        <v>187</v>
      </c>
      <c r="C195" s="312" t="s">
        <v>306</v>
      </c>
      <c r="D195" s="312" t="s">
        <v>355</v>
      </c>
      <c r="E195" s="313">
        <v>35</v>
      </c>
      <c r="F195" s="314">
        <f>обслуговування!$F$9</f>
        <v>18.35469322222222</v>
      </c>
      <c r="G195" s="314">
        <f>обслуговування!$F$14</f>
        <v>514.75357322849766</v>
      </c>
      <c r="H195" s="314">
        <f>обслуговування!$F$15</f>
        <v>590.82555883754219</v>
      </c>
      <c r="I195" s="314">
        <f>обслуговування!$F$20</f>
        <v>1.8354693222222223</v>
      </c>
      <c r="J195" s="314">
        <f>обслуговування!$F$21</f>
        <v>168.86539419157262</v>
      </c>
      <c r="K195" s="315">
        <f t="shared" si="24"/>
        <v>1294.6346888020571</v>
      </c>
      <c r="L195" s="315">
        <f t="shared" si="25"/>
        <v>38.839040664061713</v>
      </c>
      <c r="M195" s="315">
        <f t="shared" si="26"/>
        <v>1333.4737294661188</v>
      </c>
      <c r="N195" s="315">
        <f t="shared" si="27"/>
        <v>266.6947458932238</v>
      </c>
      <c r="O195" s="315">
        <f t="shared" si="28"/>
        <v>1600.1684753593427</v>
      </c>
      <c r="P195" s="315">
        <f t="shared" si="29"/>
        <v>35</v>
      </c>
      <c r="Q195" s="316">
        <f t="shared" si="30"/>
        <v>11.429774823995304</v>
      </c>
      <c r="R195" s="282">
        <v>1</v>
      </c>
      <c r="S195" s="18"/>
    </row>
    <row r="196" spans="1:19" ht="15.75" thickBot="1" x14ac:dyDescent="0.3">
      <c r="A196" s="254" t="s">
        <v>519</v>
      </c>
      <c r="B196" s="311">
        <f t="shared" si="23"/>
        <v>188</v>
      </c>
      <c r="C196" s="312" t="s">
        <v>153</v>
      </c>
      <c r="D196" s="312" t="s">
        <v>209</v>
      </c>
      <c r="E196" s="313">
        <v>107</v>
      </c>
      <c r="F196" s="314">
        <f>обслуговування!$F$9</f>
        <v>18.35469322222222</v>
      </c>
      <c r="G196" s="314">
        <f>обслуговування!$F$14</f>
        <v>514.75357322849766</v>
      </c>
      <c r="H196" s="314">
        <f>обслуговування!$F$15</f>
        <v>590.82555883754219</v>
      </c>
      <c r="I196" s="314">
        <f>обслуговування!$F$20</f>
        <v>1.8354693222222223</v>
      </c>
      <c r="J196" s="314">
        <f>обслуговування!$F$21</f>
        <v>168.86539419157262</v>
      </c>
      <c r="K196" s="315">
        <f t="shared" si="24"/>
        <v>1294.6346888020571</v>
      </c>
      <c r="L196" s="315">
        <f t="shared" si="25"/>
        <v>38.839040664061713</v>
      </c>
      <c r="M196" s="315">
        <f t="shared" si="26"/>
        <v>1333.4737294661188</v>
      </c>
      <c r="N196" s="315">
        <f t="shared" si="27"/>
        <v>266.6947458932238</v>
      </c>
      <c r="O196" s="315">
        <f t="shared" si="28"/>
        <v>1600.1684753593427</v>
      </c>
      <c r="P196" s="315">
        <f t="shared" si="29"/>
        <v>107</v>
      </c>
      <c r="Q196" s="316">
        <f t="shared" si="30"/>
        <v>3.7387113910265017</v>
      </c>
      <c r="R196" s="282">
        <v>1</v>
      </c>
      <c r="S196" s="18"/>
    </row>
    <row r="197" spans="1:19" ht="15.75" thickBot="1" x14ac:dyDescent="0.3">
      <c r="A197" s="254" t="s">
        <v>519</v>
      </c>
      <c r="B197" s="311">
        <f t="shared" si="23"/>
        <v>189</v>
      </c>
      <c r="C197" s="312" t="s">
        <v>156</v>
      </c>
      <c r="D197" s="312" t="s">
        <v>356</v>
      </c>
      <c r="E197" s="313">
        <v>109</v>
      </c>
      <c r="F197" s="314">
        <f>обслуговування!$F$9</f>
        <v>18.35469322222222</v>
      </c>
      <c r="G197" s="314">
        <f>обслуговування!$F$14</f>
        <v>514.75357322849766</v>
      </c>
      <c r="H197" s="314">
        <f>обслуговування!$F$15</f>
        <v>590.82555883754219</v>
      </c>
      <c r="I197" s="314">
        <f>обслуговування!$F$20</f>
        <v>1.8354693222222223</v>
      </c>
      <c r="J197" s="314">
        <f>обслуговування!$F$21</f>
        <v>168.86539419157262</v>
      </c>
      <c r="K197" s="315">
        <f t="shared" si="24"/>
        <v>1294.6346888020571</v>
      </c>
      <c r="L197" s="315">
        <f t="shared" si="25"/>
        <v>38.839040664061713</v>
      </c>
      <c r="M197" s="315">
        <f t="shared" si="26"/>
        <v>1333.4737294661188</v>
      </c>
      <c r="N197" s="315">
        <f t="shared" si="27"/>
        <v>266.6947458932238</v>
      </c>
      <c r="O197" s="315">
        <f t="shared" si="28"/>
        <v>1600.1684753593427</v>
      </c>
      <c r="P197" s="315">
        <f t="shared" si="29"/>
        <v>109</v>
      </c>
      <c r="Q197" s="316">
        <f t="shared" si="30"/>
        <v>3.6701111820168411</v>
      </c>
      <c r="R197" s="282"/>
      <c r="S197" s="18"/>
    </row>
    <row r="198" spans="1:19" ht="15.75" thickBot="1" x14ac:dyDescent="0.3">
      <c r="A198" s="254" t="s">
        <v>519</v>
      </c>
      <c r="B198" s="311">
        <f t="shared" si="23"/>
        <v>190</v>
      </c>
      <c r="C198" s="312" t="s">
        <v>306</v>
      </c>
      <c r="D198" s="312" t="s">
        <v>357</v>
      </c>
      <c r="E198" s="313">
        <v>71</v>
      </c>
      <c r="F198" s="314">
        <f>обслуговування!$F$9</f>
        <v>18.35469322222222</v>
      </c>
      <c r="G198" s="314">
        <f>обслуговування!$F$14</f>
        <v>514.75357322849766</v>
      </c>
      <c r="H198" s="314">
        <f>обслуговування!$F$15</f>
        <v>590.82555883754219</v>
      </c>
      <c r="I198" s="314">
        <f>обслуговування!$F$20</f>
        <v>1.8354693222222223</v>
      </c>
      <c r="J198" s="314">
        <f>обслуговування!$F$21</f>
        <v>168.86539419157262</v>
      </c>
      <c r="K198" s="315">
        <f t="shared" si="24"/>
        <v>1294.6346888020571</v>
      </c>
      <c r="L198" s="315">
        <f t="shared" si="25"/>
        <v>38.839040664061713</v>
      </c>
      <c r="M198" s="315">
        <f t="shared" si="26"/>
        <v>1333.4737294661188</v>
      </c>
      <c r="N198" s="315">
        <f t="shared" si="27"/>
        <v>266.6947458932238</v>
      </c>
      <c r="O198" s="315">
        <f t="shared" si="28"/>
        <v>1600.1684753593427</v>
      </c>
      <c r="P198" s="315">
        <f t="shared" si="29"/>
        <v>71</v>
      </c>
      <c r="Q198" s="316">
        <f t="shared" si="30"/>
        <v>5.6343960399976858</v>
      </c>
      <c r="R198" s="282"/>
      <c r="S198" s="18"/>
    </row>
    <row r="199" spans="1:19" ht="15.75" thickBot="1" x14ac:dyDescent="0.3">
      <c r="A199" s="254" t="s">
        <v>519</v>
      </c>
      <c r="B199" s="311">
        <f t="shared" si="23"/>
        <v>191</v>
      </c>
      <c r="C199" s="312" t="s">
        <v>306</v>
      </c>
      <c r="D199" s="312" t="s">
        <v>358</v>
      </c>
      <c r="E199" s="313">
        <v>35</v>
      </c>
      <c r="F199" s="314">
        <f>обслуговування!$F$9</f>
        <v>18.35469322222222</v>
      </c>
      <c r="G199" s="314">
        <f>обслуговування!$F$14</f>
        <v>514.75357322849766</v>
      </c>
      <c r="H199" s="314">
        <f>обслуговування!$F$15</f>
        <v>590.82555883754219</v>
      </c>
      <c r="I199" s="314">
        <f>обслуговування!$F$20</f>
        <v>1.8354693222222223</v>
      </c>
      <c r="J199" s="314">
        <f>обслуговування!$F$21</f>
        <v>168.86539419157262</v>
      </c>
      <c r="K199" s="315">
        <f t="shared" si="24"/>
        <v>1294.6346888020571</v>
      </c>
      <c r="L199" s="315">
        <f t="shared" si="25"/>
        <v>38.839040664061713</v>
      </c>
      <c r="M199" s="315">
        <f t="shared" si="26"/>
        <v>1333.4737294661188</v>
      </c>
      <c r="N199" s="315">
        <f t="shared" si="27"/>
        <v>266.6947458932238</v>
      </c>
      <c r="O199" s="315">
        <f t="shared" si="28"/>
        <v>1600.1684753593427</v>
      </c>
      <c r="P199" s="315">
        <f t="shared" si="29"/>
        <v>35</v>
      </c>
      <c r="Q199" s="316">
        <f t="shared" si="30"/>
        <v>11.429774823995304</v>
      </c>
      <c r="R199" s="282">
        <v>1</v>
      </c>
      <c r="S199" s="18"/>
    </row>
    <row r="200" spans="1:19" ht="15.75" thickBot="1" x14ac:dyDescent="0.3">
      <c r="A200" s="254" t="s">
        <v>519</v>
      </c>
      <c r="B200" s="311">
        <f t="shared" si="23"/>
        <v>192</v>
      </c>
      <c r="C200" s="312" t="s">
        <v>306</v>
      </c>
      <c r="D200" s="312" t="s">
        <v>359</v>
      </c>
      <c r="E200" s="313">
        <v>58</v>
      </c>
      <c r="F200" s="314">
        <f>обслуговування!$F$9</f>
        <v>18.35469322222222</v>
      </c>
      <c r="G200" s="314">
        <f>обслуговування!$F$14</f>
        <v>514.75357322849766</v>
      </c>
      <c r="H200" s="314">
        <f>обслуговування!$F$15</f>
        <v>590.82555883754219</v>
      </c>
      <c r="I200" s="314">
        <f>обслуговування!$F$20</f>
        <v>1.8354693222222223</v>
      </c>
      <c r="J200" s="314">
        <f>обслуговування!$F$21</f>
        <v>168.86539419157262</v>
      </c>
      <c r="K200" s="315">
        <f t="shared" si="24"/>
        <v>1294.6346888020571</v>
      </c>
      <c r="L200" s="315">
        <f t="shared" si="25"/>
        <v>38.839040664061713</v>
      </c>
      <c r="M200" s="315">
        <f t="shared" si="26"/>
        <v>1333.4737294661188</v>
      </c>
      <c r="N200" s="315">
        <f t="shared" si="27"/>
        <v>266.6947458932238</v>
      </c>
      <c r="O200" s="315">
        <f t="shared" si="28"/>
        <v>1600.1684753593427</v>
      </c>
      <c r="P200" s="315">
        <f t="shared" si="29"/>
        <v>58</v>
      </c>
      <c r="Q200" s="316">
        <f t="shared" si="30"/>
        <v>6.8972779110316491</v>
      </c>
      <c r="R200" s="282">
        <v>5</v>
      </c>
      <c r="S200" s="18"/>
    </row>
    <row r="201" spans="1:19" ht="15.75" thickBot="1" x14ac:dyDescent="0.3">
      <c r="A201" s="254" t="s">
        <v>519</v>
      </c>
      <c r="B201" s="311">
        <f t="shared" si="23"/>
        <v>193</v>
      </c>
      <c r="C201" s="312" t="s">
        <v>149</v>
      </c>
      <c r="D201" s="312" t="s">
        <v>193</v>
      </c>
      <c r="E201" s="313">
        <v>108</v>
      </c>
      <c r="F201" s="314">
        <f>обслуговування!$F$9</f>
        <v>18.35469322222222</v>
      </c>
      <c r="G201" s="314">
        <f>обслуговування!$F$14</f>
        <v>514.75357322849766</v>
      </c>
      <c r="H201" s="314">
        <f>обслуговування!$F$15</f>
        <v>590.82555883754219</v>
      </c>
      <c r="I201" s="314">
        <f>обслуговування!$F$20</f>
        <v>1.8354693222222223</v>
      </c>
      <c r="J201" s="314">
        <f>обслуговування!$F$21</f>
        <v>168.86539419157262</v>
      </c>
      <c r="K201" s="315">
        <f t="shared" si="24"/>
        <v>1294.6346888020571</v>
      </c>
      <c r="L201" s="315">
        <f t="shared" si="25"/>
        <v>38.839040664061713</v>
      </c>
      <c r="M201" s="315">
        <f t="shared" si="26"/>
        <v>1333.4737294661188</v>
      </c>
      <c r="N201" s="315">
        <f t="shared" si="27"/>
        <v>266.6947458932238</v>
      </c>
      <c r="O201" s="315">
        <f t="shared" si="28"/>
        <v>1600.1684753593427</v>
      </c>
      <c r="P201" s="315">
        <f t="shared" si="29"/>
        <v>108</v>
      </c>
      <c r="Q201" s="316">
        <f t="shared" si="30"/>
        <v>3.7040936929614414</v>
      </c>
      <c r="R201" s="282"/>
      <c r="S201" s="18"/>
    </row>
    <row r="202" spans="1:19" ht="15.75" thickBot="1" x14ac:dyDescent="0.3">
      <c r="A202" s="254" t="s">
        <v>519</v>
      </c>
      <c r="B202" s="311">
        <f t="shared" si="23"/>
        <v>194</v>
      </c>
      <c r="C202" s="312" t="s">
        <v>153</v>
      </c>
      <c r="D202" s="312" t="s">
        <v>166</v>
      </c>
      <c r="E202" s="313">
        <v>107</v>
      </c>
      <c r="F202" s="314">
        <f>обслуговування!$F$9</f>
        <v>18.35469322222222</v>
      </c>
      <c r="G202" s="314">
        <f>обслуговування!$F$14</f>
        <v>514.75357322849766</v>
      </c>
      <c r="H202" s="314">
        <f>обслуговування!$F$15</f>
        <v>590.82555883754219</v>
      </c>
      <c r="I202" s="314">
        <f>обслуговування!$F$20</f>
        <v>1.8354693222222223</v>
      </c>
      <c r="J202" s="314">
        <f>обслуговування!$F$21</f>
        <v>168.86539419157262</v>
      </c>
      <c r="K202" s="315">
        <f t="shared" si="24"/>
        <v>1294.6346888020571</v>
      </c>
      <c r="L202" s="315">
        <f t="shared" si="25"/>
        <v>38.839040664061713</v>
      </c>
      <c r="M202" s="315">
        <f t="shared" si="26"/>
        <v>1333.4737294661188</v>
      </c>
      <c r="N202" s="315">
        <f t="shared" si="27"/>
        <v>266.6947458932238</v>
      </c>
      <c r="O202" s="315">
        <f t="shared" si="28"/>
        <v>1600.1684753593427</v>
      </c>
      <c r="P202" s="315">
        <f t="shared" si="29"/>
        <v>107</v>
      </c>
      <c r="Q202" s="316">
        <f t="shared" si="30"/>
        <v>3.7387113910265017</v>
      </c>
      <c r="R202" s="282"/>
      <c r="S202" s="18"/>
    </row>
    <row r="203" spans="1:19" ht="15.75" thickBot="1" x14ac:dyDescent="0.3">
      <c r="A203" s="254" t="s">
        <v>519</v>
      </c>
      <c r="B203" s="311">
        <f t="shared" ref="B203:B266" si="31">B202+1</f>
        <v>195</v>
      </c>
      <c r="C203" s="312" t="s">
        <v>160</v>
      </c>
      <c r="D203" s="312" t="s">
        <v>361</v>
      </c>
      <c r="E203" s="313">
        <v>66</v>
      </c>
      <c r="F203" s="314">
        <f>обслуговування!$F$9</f>
        <v>18.35469322222222</v>
      </c>
      <c r="G203" s="314">
        <f>обслуговування!$F$14</f>
        <v>514.75357322849766</v>
      </c>
      <c r="H203" s="314">
        <f>обслуговування!$F$15</f>
        <v>590.82555883754219</v>
      </c>
      <c r="I203" s="314">
        <f>обслуговування!$F$20</f>
        <v>1.8354693222222223</v>
      </c>
      <c r="J203" s="314">
        <f>обслуговування!$F$21</f>
        <v>168.86539419157262</v>
      </c>
      <c r="K203" s="315">
        <f t="shared" si="24"/>
        <v>1294.6346888020571</v>
      </c>
      <c r="L203" s="315">
        <f t="shared" si="25"/>
        <v>38.839040664061713</v>
      </c>
      <c r="M203" s="315">
        <f t="shared" si="26"/>
        <v>1333.4737294661188</v>
      </c>
      <c r="N203" s="315">
        <f t="shared" si="27"/>
        <v>266.6947458932238</v>
      </c>
      <c r="O203" s="315">
        <f t="shared" si="28"/>
        <v>1600.1684753593427</v>
      </c>
      <c r="P203" s="315">
        <f t="shared" si="29"/>
        <v>66</v>
      </c>
      <c r="Q203" s="316">
        <f t="shared" si="30"/>
        <v>6.0612442248459946</v>
      </c>
      <c r="R203" s="282">
        <v>1</v>
      </c>
      <c r="S203" s="18"/>
    </row>
    <row r="204" spans="1:19" ht="15.75" thickBot="1" x14ac:dyDescent="0.3">
      <c r="A204" s="254" t="s">
        <v>519</v>
      </c>
      <c r="B204" s="311">
        <f t="shared" si="31"/>
        <v>196</v>
      </c>
      <c r="C204" s="312" t="s">
        <v>362</v>
      </c>
      <c r="D204" s="312" t="s">
        <v>363</v>
      </c>
      <c r="E204" s="313">
        <v>32</v>
      </c>
      <c r="F204" s="314">
        <f>обслуговування!$F$9</f>
        <v>18.35469322222222</v>
      </c>
      <c r="G204" s="314">
        <f>обслуговування!$F$14</f>
        <v>514.75357322849766</v>
      </c>
      <c r="H204" s="314">
        <f>обслуговування!$F$15</f>
        <v>590.82555883754219</v>
      </c>
      <c r="I204" s="314">
        <f>обслуговування!$F$20</f>
        <v>1.8354693222222223</v>
      </c>
      <c r="J204" s="314">
        <f>обслуговування!$F$21</f>
        <v>168.86539419157262</v>
      </c>
      <c r="K204" s="315">
        <f t="shared" si="24"/>
        <v>1294.6346888020571</v>
      </c>
      <c r="L204" s="315">
        <f t="shared" si="25"/>
        <v>38.839040664061713</v>
      </c>
      <c r="M204" s="315">
        <f t="shared" si="26"/>
        <v>1333.4737294661188</v>
      </c>
      <c r="N204" s="315">
        <f t="shared" si="27"/>
        <v>266.6947458932238</v>
      </c>
      <c r="O204" s="315">
        <f t="shared" si="28"/>
        <v>1600.1684753593427</v>
      </c>
      <c r="P204" s="315">
        <f t="shared" si="29"/>
        <v>32</v>
      </c>
      <c r="Q204" s="316">
        <f t="shared" si="30"/>
        <v>12.501316213744865</v>
      </c>
      <c r="R204" s="282"/>
      <c r="S204" s="18"/>
    </row>
    <row r="205" spans="1:19" ht="15.75" thickBot="1" x14ac:dyDescent="0.3">
      <c r="A205" s="254" t="s">
        <v>519</v>
      </c>
      <c r="B205" s="311">
        <f t="shared" si="31"/>
        <v>197</v>
      </c>
      <c r="C205" s="312" t="s">
        <v>298</v>
      </c>
      <c r="D205" s="312" t="s">
        <v>364</v>
      </c>
      <c r="E205" s="313">
        <v>38</v>
      </c>
      <c r="F205" s="314">
        <f>обслуговування!$F$9</f>
        <v>18.35469322222222</v>
      </c>
      <c r="G205" s="314">
        <f>обслуговування!$F$14</f>
        <v>514.75357322849766</v>
      </c>
      <c r="H205" s="314">
        <f>обслуговування!$F$15</f>
        <v>590.82555883754219</v>
      </c>
      <c r="I205" s="314">
        <f>обслуговування!$F$20</f>
        <v>1.8354693222222223</v>
      </c>
      <c r="J205" s="314">
        <f>обслуговування!$F$21</f>
        <v>168.86539419157262</v>
      </c>
      <c r="K205" s="315">
        <f t="shared" si="24"/>
        <v>1294.6346888020571</v>
      </c>
      <c r="L205" s="315">
        <f t="shared" si="25"/>
        <v>38.839040664061713</v>
      </c>
      <c r="M205" s="315">
        <f t="shared" si="26"/>
        <v>1333.4737294661188</v>
      </c>
      <c r="N205" s="315">
        <f t="shared" si="27"/>
        <v>266.6947458932238</v>
      </c>
      <c r="O205" s="315">
        <f t="shared" si="28"/>
        <v>1600.1684753593427</v>
      </c>
      <c r="P205" s="315">
        <f t="shared" si="29"/>
        <v>38</v>
      </c>
      <c r="Q205" s="316">
        <f t="shared" si="30"/>
        <v>10.527424179995675</v>
      </c>
      <c r="R205" s="282"/>
      <c r="S205" s="18"/>
    </row>
    <row r="206" spans="1:19" ht="15.75" thickBot="1" x14ac:dyDescent="0.3">
      <c r="A206" s="254" t="s">
        <v>519</v>
      </c>
      <c r="B206" s="311">
        <f t="shared" si="31"/>
        <v>198</v>
      </c>
      <c r="C206" s="312" t="s">
        <v>298</v>
      </c>
      <c r="D206" s="312" t="s">
        <v>365</v>
      </c>
      <c r="E206" s="313">
        <v>40</v>
      </c>
      <c r="F206" s="314">
        <f>обслуговування!$F$9</f>
        <v>18.35469322222222</v>
      </c>
      <c r="G206" s="314">
        <f>обслуговування!$F$14</f>
        <v>514.75357322849766</v>
      </c>
      <c r="H206" s="314">
        <f>обслуговування!$F$15</f>
        <v>590.82555883754219</v>
      </c>
      <c r="I206" s="314">
        <f>обслуговування!$F$20</f>
        <v>1.8354693222222223</v>
      </c>
      <c r="J206" s="314">
        <f>обслуговування!$F$21</f>
        <v>168.86539419157262</v>
      </c>
      <c r="K206" s="315">
        <f t="shared" si="24"/>
        <v>1294.6346888020571</v>
      </c>
      <c r="L206" s="315">
        <f t="shared" si="25"/>
        <v>38.839040664061713</v>
      </c>
      <c r="M206" s="315">
        <f t="shared" si="26"/>
        <v>1333.4737294661188</v>
      </c>
      <c r="N206" s="315">
        <f t="shared" si="27"/>
        <v>266.6947458932238</v>
      </c>
      <c r="O206" s="315">
        <f t="shared" si="28"/>
        <v>1600.1684753593427</v>
      </c>
      <c r="P206" s="315">
        <f t="shared" si="29"/>
        <v>40</v>
      </c>
      <c r="Q206" s="316">
        <f t="shared" si="30"/>
        <v>10.001052970995891</v>
      </c>
      <c r="R206" s="282"/>
      <c r="S206" s="18"/>
    </row>
    <row r="207" spans="1:19" ht="15.75" thickBot="1" x14ac:dyDescent="0.3">
      <c r="A207" s="254" t="s">
        <v>519</v>
      </c>
      <c r="B207" s="311">
        <f t="shared" si="31"/>
        <v>199</v>
      </c>
      <c r="C207" s="312" t="s">
        <v>362</v>
      </c>
      <c r="D207" s="312" t="s">
        <v>205</v>
      </c>
      <c r="E207" s="313">
        <v>16</v>
      </c>
      <c r="F207" s="314">
        <f>обслуговування!$F$9</f>
        <v>18.35469322222222</v>
      </c>
      <c r="G207" s="314">
        <f>обслуговування!$F$14</f>
        <v>514.75357322849766</v>
      </c>
      <c r="H207" s="314">
        <f>обслуговування!$F$15</f>
        <v>590.82555883754219</v>
      </c>
      <c r="I207" s="314">
        <f>обслуговування!$F$20</f>
        <v>1.8354693222222223</v>
      </c>
      <c r="J207" s="314">
        <f>обслуговування!$F$21</f>
        <v>168.86539419157262</v>
      </c>
      <c r="K207" s="315">
        <f t="shared" si="24"/>
        <v>1294.6346888020571</v>
      </c>
      <c r="L207" s="315">
        <f t="shared" si="25"/>
        <v>38.839040664061713</v>
      </c>
      <c r="M207" s="315">
        <f t="shared" si="26"/>
        <v>1333.4737294661188</v>
      </c>
      <c r="N207" s="315">
        <f t="shared" si="27"/>
        <v>266.6947458932238</v>
      </c>
      <c r="O207" s="315">
        <f t="shared" si="28"/>
        <v>1600.1684753593427</v>
      </c>
      <c r="P207" s="315">
        <f t="shared" si="29"/>
        <v>16</v>
      </c>
      <c r="Q207" s="316">
        <f t="shared" si="30"/>
        <v>25.002632427489729</v>
      </c>
      <c r="R207" s="282">
        <v>0</v>
      </c>
      <c r="S207" s="18"/>
    </row>
    <row r="208" spans="1:19" ht="15.75" thickBot="1" x14ac:dyDescent="0.3">
      <c r="A208" s="254" t="s">
        <v>519</v>
      </c>
      <c r="B208" s="311">
        <f t="shared" si="31"/>
        <v>200</v>
      </c>
      <c r="C208" s="312" t="s">
        <v>366</v>
      </c>
      <c r="D208" s="312" t="s">
        <v>356</v>
      </c>
      <c r="E208" s="313">
        <v>30</v>
      </c>
      <c r="F208" s="314">
        <f>обслуговування!$F$9</f>
        <v>18.35469322222222</v>
      </c>
      <c r="G208" s="314">
        <f>обслуговування!$F$14</f>
        <v>514.75357322849766</v>
      </c>
      <c r="H208" s="314">
        <f>обслуговування!$F$15</f>
        <v>590.82555883754219</v>
      </c>
      <c r="I208" s="314">
        <f>обслуговування!$F$20</f>
        <v>1.8354693222222223</v>
      </c>
      <c r="J208" s="314">
        <f>обслуговування!$F$21</f>
        <v>168.86539419157262</v>
      </c>
      <c r="K208" s="315">
        <f t="shared" si="24"/>
        <v>1294.6346888020571</v>
      </c>
      <c r="L208" s="315">
        <f t="shared" si="25"/>
        <v>38.839040664061713</v>
      </c>
      <c r="M208" s="315">
        <f t="shared" si="26"/>
        <v>1333.4737294661188</v>
      </c>
      <c r="N208" s="315">
        <f t="shared" si="27"/>
        <v>266.6947458932238</v>
      </c>
      <c r="O208" s="315">
        <f t="shared" si="28"/>
        <v>1600.1684753593427</v>
      </c>
      <c r="P208" s="315">
        <f t="shared" si="29"/>
        <v>30</v>
      </c>
      <c r="Q208" s="316">
        <f t="shared" si="30"/>
        <v>13.334737294661188</v>
      </c>
      <c r="R208" s="282"/>
      <c r="S208" s="18"/>
    </row>
    <row r="209" spans="1:19" ht="15.75" thickBot="1" x14ac:dyDescent="0.3">
      <c r="A209" s="254" t="s">
        <v>519</v>
      </c>
      <c r="B209" s="311">
        <f t="shared" si="31"/>
        <v>201</v>
      </c>
      <c r="C209" s="312" t="s">
        <v>298</v>
      </c>
      <c r="D209" s="312" t="s">
        <v>222</v>
      </c>
      <c r="E209" s="313">
        <v>38</v>
      </c>
      <c r="F209" s="314">
        <f>обслуговування!$F$9</f>
        <v>18.35469322222222</v>
      </c>
      <c r="G209" s="314">
        <f>обслуговування!$F$14</f>
        <v>514.75357322849766</v>
      </c>
      <c r="H209" s="314">
        <f>обслуговування!$F$15</f>
        <v>590.82555883754219</v>
      </c>
      <c r="I209" s="314">
        <f>обслуговування!$F$20</f>
        <v>1.8354693222222223</v>
      </c>
      <c r="J209" s="314">
        <f>обслуговування!$F$21</f>
        <v>168.86539419157262</v>
      </c>
      <c r="K209" s="315">
        <f t="shared" si="24"/>
        <v>1294.6346888020571</v>
      </c>
      <c r="L209" s="315">
        <f t="shared" si="25"/>
        <v>38.839040664061713</v>
      </c>
      <c r="M209" s="315">
        <f t="shared" si="26"/>
        <v>1333.4737294661188</v>
      </c>
      <c r="N209" s="315">
        <f t="shared" si="27"/>
        <v>266.6947458932238</v>
      </c>
      <c r="O209" s="315">
        <f t="shared" si="28"/>
        <v>1600.1684753593427</v>
      </c>
      <c r="P209" s="315">
        <f t="shared" si="29"/>
        <v>38</v>
      </c>
      <c r="Q209" s="316">
        <f t="shared" si="30"/>
        <v>10.527424179995675</v>
      </c>
      <c r="R209" s="282"/>
      <c r="S209" s="18"/>
    </row>
    <row r="210" spans="1:19" ht="15.75" thickBot="1" x14ac:dyDescent="0.3">
      <c r="A210" s="254" t="s">
        <v>526</v>
      </c>
      <c r="B210" s="311">
        <f t="shared" si="31"/>
        <v>202</v>
      </c>
      <c r="C210" s="312" t="s">
        <v>300</v>
      </c>
      <c r="D210" s="312" t="s">
        <v>368</v>
      </c>
      <c r="E210" s="313">
        <v>90</v>
      </c>
      <c r="F210" s="314">
        <f>обслуговування!$F$9</f>
        <v>18.35469322222222</v>
      </c>
      <c r="G210" s="314">
        <f>обслуговування!$F$14</f>
        <v>514.75357322849766</v>
      </c>
      <c r="H210" s="314">
        <f>обслуговування!$F$15</f>
        <v>590.82555883754219</v>
      </c>
      <c r="I210" s="314">
        <f>обслуговування!$F$20</f>
        <v>1.8354693222222223</v>
      </c>
      <c r="J210" s="314">
        <f>обслуговування!$F$21</f>
        <v>168.86539419157262</v>
      </c>
      <c r="K210" s="315">
        <f t="shared" si="24"/>
        <v>1294.6346888020571</v>
      </c>
      <c r="L210" s="315">
        <f t="shared" si="25"/>
        <v>38.839040664061713</v>
      </c>
      <c r="M210" s="315">
        <f t="shared" si="26"/>
        <v>1333.4737294661188</v>
      </c>
      <c r="N210" s="315">
        <f t="shared" si="27"/>
        <v>266.6947458932238</v>
      </c>
      <c r="O210" s="315">
        <f t="shared" si="28"/>
        <v>1600.1684753593427</v>
      </c>
      <c r="P210" s="315">
        <f t="shared" si="29"/>
        <v>90</v>
      </c>
      <c r="Q210" s="316">
        <f t="shared" si="30"/>
        <v>4.4449124315537301</v>
      </c>
      <c r="R210" s="282"/>
      <c r="S210" s="18"/>
    </row>
    <row r="211" spans="1:19" ht="15.75" thickBot="1" x14ac:dyDescent="0.3">
      <c r="A211" s="254" t="s">
        <v>526</v>
      </c>
      <c r="B211" s="311">
        <f t="shared" si="31"/>
        <v>203</v>
      </c>
      <c r="C211" s="312" t="s">
        <v>300</v>
      </c>
      <c r="D211" s="312" t="s">
        <v>369</v>
      </c>
      <c r="E211" s="313">
        <v>90</v>
      </c>
      <c r="F211" s="314">
        <f>обслуговування!$F$9</f>
        <v>18.35469322222222</v>
      </c>
      <c r="G211" s="314">
        <f>обслуговування!$F$14</f>
        <v>514.75357322849766</v>
      </c>
      <c r="H211" s="314">
        <f>обслуговування!$F$15</f>
        <v>590.82555883754219</v>
      </c>
      <c r="I211" s="314">
        <f>обслуговування!$F$20</f>
        <v>1.8354693222222223</v>
      </c>
      <c r="J211" s="314">
        <f>обслуговування!$F$21</f>
        <v>168.86539419157262</v>
      </c>
      <c r="K211" s="315">
        <f t="shared" si="24"/>
        <v>1294.6346888020571</v>
      </c>
      <c r="L211" s="315">
        <f t="shared" si="25"/>
        <v>38.839040664061713</v>
      </c>
      <c r="M211" s="315">
        <f t="shared" si="26"/>
        <v>1333.4737294661188</v>
      </c>
      <c r="N211" s="315">
        <f t="shared" si="27"/>
        <v>266.6947458932238</v>
      </c>
      <c r="O211" s="315">
        <f t="shared" si="28"/>
        <v>1600.1684753593427</v>
      </c>
      <c r="P211" s="315">
        <f t="shared" si="29"/>
        <v>90</v>
      </c>
      <c r="Q211" s="316">
        <f t="shared" si="30"/>
        <v>4.4449124315537301</v>
      </c>
      <c r="R211" s="282"/>
      <c r="S211" s="18"/>
    </row>
    <row r="212" spans="1:19" ht="15.75" thickBot="1" x14ac:dyDescent="0.3">
      <c r="A212" s="254" t="s">
        <v>526</v>
      </c>
      <c r="B212" s="311">
        <f t="shared" si="31"/>
        <v>204</v>
      </c>
      <c r="C212" s="312" t="s">
        <v>300</v>
      </c>
      <c r="D212" s="312" t="s">
        <v>370</v>
      </c>
      <c r="E212" s="313">
        <v>60</v>
      </c>
      <c r="F212" s="314">
        <f>обслуговування!$F$9</f>
        <v>18.35469322222222</v>
      </c>
      <c r="G212" s="314">
        <f>обслуговування!$F$14</f>
        <v>514.75357322849766</v>
      </c>
      <c r="H212" s="314">
        <f>обслуговування!$F$15</f>
        <v>590.82555883754219</v>
      </c>
      <c r="I212" s="314">
        <f>обслуговування!$F$20</f>
        <v>1.8354693222222223</v>
      </c>
      <c r="J212" s="314">
        <f>обслуговування!$F$21</f>
        <v>168.86539419157262</v>
      </c>
      <c r="K212" s="315">
        <f t="shared" si="24"/>
        <v>1294.6346888020571</v>
      </c>
      <c r="L212" s="315">
        <f t="shared" si="25"/>
        <v>38.839040664061713</v>
      </c>
      <c r="M212" s="315">
        <f t="shared" si="26"/>
        <v>1333.4737294661188</v>
      </c>
      <c r="N212" s="315">
        <f t="shared" si="27"/>
        <v>266.6947458932238</v>
      </c>
      <c r="O212" s="315">
        <f t="shared" si="28"/>
        <v>1600.1684753593427</v>
      </c>
      <c r="P212" s="315">
        <f t="shared" si="29"/>
        <v>60</v>
      </c>
      <c r="Q212" s="316">
        <f t="shared" si="30"/>
        <v>6.6673686473305942</v>
      </c>
      <c r="R212" s="282"/>
      <c r="S212" s="18"/>
    </row>
    <row r="213" spans="1:19" ht="15.75" thickBot="1" x14ac:dyDescent="0.3">
      <c r="A213" s="254" t="s">
        <v>526</v>
      </c>
      <c r="B213" s="311">
        <f t="shared" si="31"/>
        <v>205</v>
      </c>
      <c r="C213" s="312" t="s">
        <v>300</v>
      </c>
      <c r="D213" s="312" t="s">
        <v>371</v>
      </c>
      <c r="E213" s="313">
        <v>60</v>
      </c>
      <c r="F213" s="314">
        <f>обслуговування!$F$9</f>
        <v>18.35469322222222</v>
      </c>
      <c r="G213" s="314">
        <f>обслуговування!$F$14</f>
        <v>514.75357322849766</v>
      </c>
      <c r="H213" s="314">
        <f>обслуговування!$F$15</f>
        <v>590.82555883754219</v>
      </c>
      <c r="I213" s="314">
        <f>обслуговування!$F$20</f>
        <v>1.8354693222222223</v>
      </c>
      <c r="J213" s="314">
        <f>обслуговування!$F$21</f>
        <v>168.86539419157262</v>
      </c>
      <c r="K213" s="315">
        <f t="shared" si="24"/>
        <v>1294.6346888020571</v>
      </c>
      <c r="L213" s="315">
        <f t="shared" si="25"/>
        <v>38.839040664061713</v>
      </c>
      <c r="M213" s="315">
        <f t="shared" si="26"/>
        <v>1333.4737294661188</v>
      </c>
      <c r="N213" s="315">
        <f t="shared" si="27"/>
        <v>266.6947458932238</v>
      </c>
      <c r="O213" s="315">
        <f t="shared" si="28"/>
        <v>1600.1684753593427</v>
      </c>
      <c r="P213" s="315">
        <f t="shared" si="29"/>
        <v>60</v>
      </c>
      <c r="Q213" s="316">
        <f t="shared" si="30"/>
        <v>6.6673686473305942</v>
      </c>
      <c r="R213" s="282"/>
      <c r="S213" s="18"/>
    </row>
    <row r="214" spans="1:19" ht="15.75" thickBot="1" x14ac:dyDescent="0.3">
      <c r="A214" s="254" t="s">
        <v>526</v>
      </c>
      <c r="B214" s="311">
        <f t="shared" si="31"/>
        <v>206</v>
      </c>
      <c r="C214" s="312" t="s">
        <v>300</v>
      </c>
      <c r="D214" s="312" t="s">
        <v>372</v>
      </c>
      <c r="E214" s="313">
        <v>60</v>
      </c>
      <c r="F214" s="314">
        <f>обслуговування!$F$9</f>
        <v>18.35469322222222</v>
      </c>
      <c r="G214" s="314">
        <f>обслуговування!$F$14</f>
        <v>514.75357322849766</v>
      </c>
      <c r="H214" s="314">
        <f>обслуговування!$F$15</f>
        <v>590.82555883754219</v>
      </c>
      <c r="I214" s="314">
        <f>обслуговування!$F$20</f>
        <v>1.8354693222222223</v>
      </c>
      <c r="J214" s="314">
        <f>обслуговування!$F$21</f>
        <v>168.86539419157262</v>
      </c>
      <c r="K214" s="315">
        <f t="shared" si="24"/>
        <v>1294.6346888020571</v>
      </c>
      <c r="L214" s="315">
        <f t="shared" si="25"/>
        <v>38.839040664061713</v>
      </c>
      <c r="M214" s="315">
        <f t="shared" si="26"/>
        <v>1333.4737294661188</v>
      </c>
      <c r="N214" s="315">
        <f t="shared" si="27"/>
        <v>266.6947458932238</v>
      </c>
      <c r="O214" s="315">
        <f t="shared" si="28"/>
        <v>1600.1684753593427</v>
      </c>
      <c r="P214" s="315">
        <f t="shared" si="29"/>
        <v>60</v>
      </c>
      <c r="Q214" s="316">
        <f t="shared" si="30"/>
        <v>6.6673686473305942</v>
      </c>
      <c r="R214" s="282"/>
      <c r="S214" s="18"/>
    </row>
    <row r="215" spans="1:19" ht="15.75" thickBot="1" x14ac:dyDescent="0.3">
      <c r="A215" s="254" t="s">
        <v>519</v>
      </c>
      <c r="B215" s="311">
        <f t="shared" si="31"/>
        <v>207</v>
      </c>
      <c r="C215" s="312" t="s">
        <v>373</v>
      </c>
      <c r="D215" s="312" t="s">
        <v>374</v>
      </c>
      <c r="E215" s="313">
        <v>30</v>
      </c>
      <c r="F215" s="314">
        <f>обслуговування!$F$9</f>
        <v>18.35469322222222</v>
      </c>
      <c r="G215" s="314">
        <f>обслуговування!$F$14</f>
        <v>514.75357322849766</v>
      </c>
      <c r="H215" s="314">
        <f>обслуговування!$F$15</f>
        <v>590.82555883754219</v>
      </c>
      <c r="I215" s="314">
        <f>обслуговування!$F$20</f>
        <v>1.8354693222222223</v>
      </c>
      <c r="J215" s="314">
        <f>обслуговування!$F$21</f>
        <v>168.86539419157262</v>
      </c>
      <c r="K215" s="315">
        <f t="shared" si="24"/>
        <v>1294.6346888020571</v>
      </c>
      <c r="L215" s="315">
        <f t="shared" si="25"/>
        <v>38.839040664061713</v>
      </c>
      <c r="M215" s="315">
        <f t="shared" si="26"/>
        <v>1333.4737294661188</v>
      </c>
      <c r="N215" s="315">
        <f t="shared" si="27"/>
        <v>266.6947458932238</v>
      </c>
      <c r="O215" s="315">
        <f t="shared" si="28"/>
        <v>1600.1684753593427</v>
      </c>
      <c r="P215" s="315">
        <f t="shared" si="29"/>
        <v>30</v>
      </c>
      <c r="Q215" s="316">
        <f t="shared" si="30"/>
        <v>13.334737294661188</v>
      </c>
      <c r="R215" s="282"/>
      <c r="S215" s="18"/>
    </row>
    <row r="216" spans="1:19" ht="15.75" thickBot="1" x14ac:dyDescent="0.3">
      <c r="A216" s="254" t="s">
        <v>519</v>
      </c>
      <c r="B216" s="311">
        <f t="shared" si="31"/>
        <v>208</v>
      </c>
      <c r="C216" s="312" t="s">
        <v>375</v>
      </c>
      <c r="D216" s="312" t="s">
        <v>376</v>
      </c>
      <c r="E216" s="313">
        <v>90</v>
      </c>
      <c r="F216" s="314">
        <f>обслуговування!$F$9</f>
        <v>18.35469322222222</v>
      </c>
      <c r="G216" s="314">
        <f>обслуговування!$F$14</f>
        <v>514.75357322849766</v>
      </c>
      <c r="H216" s="314">
        <f>обслуговування!$F$15</f>
        <v>590.82555883754219</v>
      </c>
      <c r="I216" s="314">
        <f>обслуговування!$F$20</f>
        <v>1.8354693222222223</v>
      </c>
      <c r="J216" s="314">
        <f>обслуговування!$F$21</f>
        <v>168.86539419157262</v>
      </c>
      <c r="K216" s="315">
        <f t="shared" si="24"/>
        <v>1294.6346888020571</v>
      </c>
      <c r="L216" s="315">
        <f t="shared" si="25"/>
        <v>38.839040664061713</v>
      </c>
      <c r="M216" s="315">
        <f t="shared" si="26"/>
        <v>1333.4737294661188</v>
      </c>
      <c r="N216" s="315">
        <f t="shared" si="27"/>
        <v>266.6947458932238</v>
      </c>
      <c r="O216" s="315">
        <f t="shared" si="28"/>
        <v>1600.1684753593427</v>
      </c>
      <c r="P216" s="315">
        <f t="shared" si="29"/>
        <v>90</v>
      </c>
      <c r="Q216" s="316">
        <f t="shared" si="30"/>
        <v>4.4449124315537301</v>
      </c>
      <c r="R216" s="282"/>
      <c r="S216" s="18"/>
    </row>
    <row r="217" spans="1:19" ht="15.75" thickBot="1" x14ac:dyDescent="0.3">
      <c r="A217" s="254" t="s">
        <v>519</v>
      </c>
      <c r="B217" s="311">
        <f t="shared" si="31"/>
        <v>209</v>
      </c>
      <c r="C217" s="312" t="s">
        <v>375</v>
      </c>
      <c r="D217" s="312" t="s">
        <v>377</v>
      </c>
      <c r="E217" s="313">
        <v>90</v>
      </c>
      <c r="F217" s="314">
        <f>обслуговування!$F$9</f>
        <v>18.35469322222222</v>
      </c>
      <c r="G217" s="314">
        <f>обслуговування!$F$14</f>
        <v>514.75357322849766</v>
      </c>
      <c r="H217" s="314">
        <f>обслуговування!$F$15</f>
        <v>590.82555883754219</v>
      </c>
      <c r="I217" s="314">
        <f>обслуговування!$F$20</f>
        <v>1.8354693222222223</v>
      </c>
      <c r="J217" s="314">
        <f>обслуговування!$F$21</f>
        <v>168.86539419157262</v>
      </c>
      <c r="K217" s="315">
        <f t="shared" si="24"/>
        <v>1294.6346888020571</v>
      </c>
      <c r="L217" s="315">
        <f t="shared" si="25"/>
        <v>38.839040664061713</v>
      </c>
      <c r="M217" s="315">
        <f t="shared" si="26"/>
        <v>1333.4737294661188</v>
      </c>
      <c r="N217" s="315">
        <f t="shared" si="27"/>
        <v>266.6947458932238</v>
      </c>
      <c r="O217" s="315">
        <f t="shared" si="28"/>
        <v>1600.1684753593427</v>
      </c>
      <c r="P217" s="315">
        <f t="shared" si="29"/>
        <v>90</v>
      </c>
      <c r="Q217" s="316">
        <f t="shared" si="30"/>
        <v>4.4449124315537301</v>
      </c>
      <c r="R217" s="282"/>
      <c r="S217" s="18"/>
    </row>
    <row r="218" spans="1:19" ht="15.75" thickBot="1" x14ac:dyDescent="0.3">
      <c r="A218" s="254" t="s">
        <v>519</v>
      </c>
      <c r="B218" s="311">
        <f t="shared" si="31"/>
        <v>210</v>
      </c>
      <c r="C218" s="312" t="s">
        <v>145</v>
      </c>
      <c r="D218" s="312" t="s">
        <v>357</v>
      </c>
      <c r="E218" s="313">
        <v>32</v>
      </c>
      <c r="F218" s="314">
        <f>обслуговування!$F$9</f>
        <v>18.35469322222222</v>
      </c>
      <c r="G218" s="314">
        <f>обслуговування!$F$14</f>
        <v>514.75357322849766</v>
      </c>
      <c r="H218" s="314">
        <f>обслуговування!$F$15</f>
        <v>590.82555883754219</v>
      </c>
      <c r="I218" s="314">
        <f>обслуговування!$F$20</f>
        <v>1.8354693222222223</v>
      </c>
      <c r="J218" s="314">
        <f>обслуговування!$F$21</f>
        <v>168.86539419157262</v>
      </c>
      <c r="K218" s="315">
        <f t="shared" si="24"/>
        <v>1294.6346888020571</v>
      </c>
      <c r="L218" s="315">
        <f t="shared" si="25"/>
        <v>38.839040664061713</v>
      </c>
      <c r="M218" s="315">
        <f t="shared" si="26"/>
        <v>1333.4737294661188</v>
      </c>
      <c r="N218" s="315">
        <f t="shared" si="27"/>
        <v>266.6947458932238</v>
      </c>
      <c r="O218" s="315">
        <f t="shared" si="28"/>
        <v>1600.1684753593427</v>
      </c>
      <c r="P218" s="315">
        <f t="shared" si="29"/>
        <v>32</v>
      </c>
      <c r="Q218" s="316">
        <f t="shared" si="30"/>
        <v>12.501316213744865</v>
      </c>
      <c r="R218" s="282"/>
      <c r="S218" s="18"/>
    </row>
    <row r="219" spans="1:19" ht="15.75" thickBot="1" x14ac:dyDescent="0.3">
      <c r="A219" s="254" t="s">
        <v>519</v>
      </c>
      <c r="B219" s="311">
        <f t="shared" si="31"/>
        <v>211</v>
      </c>
      <c r="C219" s="312" t="s">
        <v>348</v>
      </c>
      <c r="D219" s="312" t="s">
        <v>231</v>
      </c>
      <c r="E219" s="313">
        <v>32</v>
      </c>
      <c r="F219" s="314">
        <f>обслуговування!$F$9</f>
        <v>18.35469322222222</v>
      </c>
      <c r="G219" s="314">
        <f>обслуговування!$F$14</f>
        <v>514.75357322849766</v>
      </c>
      <c r="H219" s="314">
        <f>обслуговування!$F$15</f>
        <v>590.82555883754219</v>
      </c>
      <c r="I219" s="314">
        <f>обслуговування!$F$20</f>
        <v>1.8354693222222223</v>
      </c>
      <c r="J219" s="314">
        <f>обслуговування!$F$21</f>
        <v>168.86539419157262</v>
      </c>
      <c r="K219" s="315">
        <f t="shared" si="24"/>
        <v>1294.6346888020571</v>
      </c>
      <c r="L219" s="315">
        <f t="shared" si="25"/>
        <v>38.839040664061713</v>
      </c>
      <c r="M219" s="315">
        <f t="shared" si="26"/>
        <v>1333.4737294661188</v>
      </c>
      <c r="N219" s="315">
        <f t="shared" si="27"/>
        <v>266.6947458932238</v>
      </c>
      <c r="O219" s="315">
        <f t="shared" si="28"/>
        <v>1600.1684753593427</v>
      </c>
      <c r="P219" s="315">
        <f t="shared" si="29"/>
        <v>32</v>
      </c>
      <c r="Q219" s="316">
        <f t="shared" si="30"/>
        <v>12.501316213744865</v>
      </c>
      <c r="R219" s="282"/>
      <c r="S219" s="18"/>
    </row>
    <row r="220" spans="1:19" ht="15.75" thickBot="1" x14ac:dyDescent="0.3">
      <c r="A220" s="254" t="s">
        <v>519</v>
      </c>
      <c r="B220" s="311">
        <f t="shared" si="31"/>
        <v>212</v>
      </c>
      <c r="C220" s="312" t="s">
        <v>348</v>
      </c>
      <c r="D220" s="312" t="s">
        <v>301</v>
      </c>
      <c r="E220" s="313">
        <v>32</v>
      </c>
      <c r="F220" s="314">
        <f>обслуговування!$F$9</f>
        <v>18.35469322222222</v>
      </c>
      <c r="G220" s="314">
        <f>обслуговування!$F$14</f>
        <v>514.75357322849766</v>
      </c>
      <c r="H220" s="314">
        <f>обслуговування!$F$15</f>
        <v>590.82555883754219</v>
      </c>
      <c r="I220" s="314">
        <f>обслуговування!$F$20</f>
        <v>1.8354693222222223</v>
      </c>
      <c r="J220" s="314">
        <f>обслуговування!$F$21</f>
        <v>168.86539419157262</v>
      </c>
      <c r="K220" s="315">
        <f t="shared" si="24"/>
        <v>1294.6346888020571</v>
      </c>
      <c r="L220" s="315">
        <f t="shared" si="25"/>
        <v>38.839040664061713</v>
      </c>
      <c r="M220" s="315">
        <f t="shared" si="26"/>
        <v>1333.4737294661188</v>
      </c>
      <c r="N220" s="315">
        <f t="shared" si="27"/>
        <v>266.6947458932238</v>
      </c>
      <c r="O220" s="315">
        <f t="shared" si="28"/>
        <v>1600.1684753593427</v>
      </c>
      <c r="P220" s="315">
        <f t="shared" si="29"/>
        <v>32</v>
      </c>
      <c r="Q220" s="316">
        <f t="shared" si="30"/>
        <v>12.501316213744865</v>
      </c>
      <c r="R220" s="282"/>
      <c r="S220" s="18"/>
    </row>
    <row r="221" spans="1:19" ht="15.75" thickBot="1" x14ac:dyDescent="0.3">
      <c r="A221" s="254" t="s">
        <v>519</v>
      </c>
      <c r="B221" s="311">
        <f t="shared" si="31"/>
        <v>213</v>
      </c>
      <c r="C221" s="312" t="s">
        <v>348</v>
      </c>
      <c r="D221" s="312" t="s">
        <v>227</v>
      </c>
      <c r="E221" s="313">
        <v>4</v>
      </c>
      <c r="F221" s="314">
        <f>обслуговування!$F$9</f>
        <v>18.35469322222222</v>
      </c>
      <c r="G221" s="314">
        <f>обслуговування!$F$14</f>
        <v>514.75357322849766</v>
      </c>
      <c r="H221" s="314">
        <f>обслуговування!$F$15</f>
        <v>590.82555883754219</v>
      </c>
      <c r="I221" s="314">
        <f>обслуговування!$F$20</f>
        <v>1.8354693222222223</v>
      </c>
      <c r="J221" s="314">
        <f>обслуговування!$F$21</f>
        <v>168.86539419157262</v>
      </c>
      <c r="K221" s="315">
        <f t="shared" si="24"/>
        <v>1294.6346888020571</v>
      </c>
      <c r="L221" s="315">
        <f t="shared" si="25"/>
        <v>38.839040664061713</v>
      </c>
      <c r="M221" s="315">
        <f t="shared" si="26"/>
        <v>1333.4737294661188</v>
      </c>
      <c r="N221" s="315">
        <f t="shared" si="27"/>
        <v>266.6947458932238</v>
      </c>
      <c r="O221" s="315">
        <f t="shared" si="28"/>
        <v>1600.1684753593427</v>
      </c>
      <c r="P221" s="315">
        <f t="shared" si="29"/>
        <v>4</v>
      </c>
      <c r="Q221" s="316">
        <f t="shared" si="30"/>
        <v>100.01052970995892</v>
      </c>
      <c r="R221" s="282"/>
      <c r="S221" s="18"/>
    </row>
    <row r="222" spans="1:19" ht="15.75" thickBot="1" x14ac:dyDescent="0.3">
      <c r="A222" s="254" t="s">
        <v>519</v>
      </c>
      <c r="B222" s="311">
        <f t="shared" si="31"/>
        <v>214</v>
      </c>
      <c r="C222" s="312" t="s">
        <v>362</v>
      </c>
      <c r="D222" s="312" t="s">
        <v>218</v>
      </c>
      <c r="E222" s="313">
        <v>16</v>
      </c>
      <c r="F222" s="314">
        <f>обслуговування!$F$9</f>
        <v>18.35469322222222</v>
      </c>
      <c r="G222" s="314">
        <f>обслуговування!$F$14</f>
        <v>514.75357322849766</v>
      </c>
      <c r="H222" s="314">
        <f>обслуговування!$F$15</f>
        <v>590.82555883754219</v>
      </c>
      <c r="I222" s="314">
        <f>обслуговування!$F$20</f>
        <v>1.8354693222222223</v>
      </c>
      <c r="J222" s="314">
        <f>обслуговування!$F$21</f>
        <v>168.86539419157262</v>
      </c>
      <c r="K222" s="315">
        <f t="shared" si="24"/>
        <v>1294.6346888020571</v>
      </c>
      <c r="L222" s="315">
        <f t="shared" si="25"/>
        <v>38.839040664061713</v>
      </c>
      <c r="M222" s="315">
        <f t="shared" si="26"/>
        <v>1333.4737294661188</v>
      </c>
      <c r="N222" s="315">
        <f t="shared" si="27"/>
        <v>266.6947458932238</v>
      </c>
      <c r="O222" s="315">
        <f t="shared" si="28"/>
        <v>1600.1684753593427</v>
      </c>
      <c r="P222" s="315">
        <f t="shared" si="29"/>
        <v>16</v>
      </c>
      <c r="Q222" s="316">
        <f t="shared" si="30"/>
        <v>25.002632427489729</v>
      </c>
      <c r="R222" s="282">
        <v>1</v>
      </c>
      <c r="S222" s="18"/>
    </row>
    <row r="223" spans="1:19" ht="15.75" thickBot="1" x14ac:dyDescent="0.3">
      <c r="A223" s="254" t="s">
        <v>519</v>
      </c>
      <c r="B223" s="311">
        <f t="shared" si="31"/>
        <v>215</v>
      </c>
      <c r="C223" s="312" t="s">
        <v>362</v>
      </c>
      <c r="D223" s="312" t="s">
        <v>378</v>
      </c>
      <c r="E223" s="313">
        <v>16</v>
      </c>
      <c r="F223" s="314">
        <f>обслуговування!$F$9</f>
        <v>18.35469322222222</v>
      </c>
      <c r="G223" s="314">
        <f>обслуговування!$F$14</f>
        <v>514.75357322849766</v>
      </c>
      <c r="H223" s="314">
        <f>обслуговування!$F$15</f>
        <v>590.82555883754219</v>
      </c>
      <c r="I223" s="314">
        <f>обслуговування!$F$20</f>
        <v>1.8354693222222223</v>
      </c>
      <c r="J223" s="314">
        <f>обслуговування!$F$21</f>
        <v>168.86539419157262</v>
      </c>
      <c r="K223" s="315">
        <f t="shared" si="24"/>
        <v>1294.6346888020571</v>
      </c>
      <c r="L223" s="315">
        <f t="shared" si="25"/>
        <v>38.839040664061713</v>
      </c>
      <c r="M223" s="315">
        <f t="shared" si="26"/>
        <v>1333.4737294661188</v>
      </c>
      <c r="N223" s="315">
        <f t="shared" si="27"/>
        <v>266.6947458932238</v>
      </c>
      <c r="O223" s="315">
        <f t="shared" si="28"/>
        <v>1600.1684753593427</v>
      </c>
      <c r="P223" s="315">
        <f t="shared" si="29"/>
        <v>16</v>
      </c>
      <c r="Q223" s="316">
        <f t="shared" si="30"/>
        <v>25.002632427489729</v>
      </c>
      <c r="R223" s="282"/>
      <c r="S223" s="18"/>
    </row>
    <row r="224" spans="1:19" ht="15.75" thickBot="1" x14ac:dyDescent="0.3">
      <c r="A224" s="254" t="s">
        <v>519</v>
      </c>
      <c r="B224" s="311">
        <f t="shared" si="31"/>
        <v>216</v>
      </c>
      <c r="C224" s="312" t="s">
        <v>362</v>
      </c>
      <c r="D224" s="312" t="s">
        <v>224</v>
      </c>
      <c r="E224" s="313">
        <v>32</v>
      </c>
      <c r="F224" s="314">
        <f>обслуговування!$F$9</f>
        <v>18.35469322222222</v>
      </c>
      <c r="G224" s="314">
        <f>обслуговування!$F$14</f>
        <v>514.75357322849766</v>
      </c>
      <c r="H224" s="314">
        <f>обслуговування!$F$15</f>
        <v>590.82555883754219</v>
      </c>
      <c r="I224" s="314">
        <f>обслуговування!$F$20</f>
        <v>1.8354693222222223</v>
      </c>
      <c r="J224" s="314">
        <f>обслуговування!$F$21</f>
        <v>168.86539419157262</v>
      </c>
      <c r="K224" s="315">
        <f t="shared" si="24"/>
        <v>1294.6346888020571</v>
      </c>
      <c r="L224" s="315">
        <f t="shared" si="25"/>
        <v>38.839040664061713</v>
      </c>
      <c r="M224" s="315">
        <f t="shared" si="26"/>
        <v>1333.4737294661188</v>
      </c>
      <c r="N224" s="315">
        <f t="shared" si="27"/>
        <v>266.6947458932238</v>
      </c>
      <c r="O224" s="315">
        <f t="shared" si="28"/>
        <v>1600.1684753593427</v>
      </c>
      <c r="P224" s="315">
        <f t="shared" si="29"/>
        <v>32</v>
      </c>
      <c r="Q224" s="316">
        <f t="shared" si="30"/>
        <v>12.501316213744865</v>
      </c>
      <c r="R224" s="282">
        <v>1</v>
      </c>
      <c r="S224" s="18"/>
    </row>
    <row r="225" spans="1:19" ht="15.75" thickBot="1" x14ac:dyDescent="0.3">
      <c r="A225" s="254" t="s">
        <v>519</v>
      </c>
      <c r="B225" s="311">
        <f t="shared" si="31"/>
        <v>217</v>
      </c>
      <c r="C225" s="312" t="s">
        <v>362</v>
      </c>
      <c r="D225" s="312" t="s">
        <v>220</v>
      </c>
      <c r="E225" s="313">
        <v>15</v>
      </c>
      <c r="F225" s="314">
        <f>обслуговування!$F$9</f>
        <v>18.35469322222222</v>
      </c>
      <c r="G225" s="314">
        <f>обслуговування!$F$14</f>
        <v>514.75357322849766</v>
      </c>
      <c r="H225" s="314">
        <f>обслуговування!$F$15</f>
        <v>590.82555883754219</v>
      </c>
      <c r="I225" s="314">
        <f>обслуговування!$F$20</f>
        <v>1.8354693222222223</v>
      </c>
      <c r="J225" s="314">
        <f>обслуговування!$F$21</f>
        <v>168.86539419157262</v>
      </c>
      <c r="K225" s="315">
        <f t="shared" si="24"/>
        <v>1294.6346888020571</v>
      </c>
      <c r="L225" s="315">
        <f t="shared" si="25"/>
        <v>38.839040664061713</v>
      </c>
      <c r="M225" s="315">
        <f t="shared" si="26"/>
        <v>1333.4737294661188</v>
      </c>
      <c r="N225" s="315">
        <f t="shared" si="27"/>
        <v>266.6947458932238</v>
      </c>
      <c r="O225" s="315">
        <f t="shared" si="28"/>
        <v>1600.1684753593427</v>
      </c>
      <c r="P225" s="315">
        <f t="shared" si="29"/>
        <v>15</v>
      </c>
      <c r="Q225" s="316">
        <f t="shared" si="30"/>
        <v>26.669474589322377</v>
      </c>
      <c r="R225" s="282">
        <v>1</v>
      </c>
      <c r="S225" s="18"/>
    </row>
    <row r="226" spans="1:19" ht="15.75" thickBot="1" x14ac:dyDescent="0.3">
      <c r="A226" s="254" t="s">
        <v>519</v>
      </c>
      <c r="B226" s="311">
        <f t="shared" si="31"/>
        <v>218</v>
      </c>
      <c r="C226" s="312" t="s">
        <v>366</v>
      </c>
      <c r="D226" s="312" t="s">
        <v>379</v>
      </c>
      <c r="E226" s="313">
        <v>46</v>
      </c>
      <c r="F226" s="314">
        <f>обслуговування!$F$9</f>
        <v>18.35469322222222</v>
      </c>
      <c r="G226" s="314">
        <f>обслуговування!$F$14</f>
        <v>514.75357322849766</v>
      </c>
      <c r="H226" s="314">
        <f>обслуговування!$F$15</f>
        <v>590.82555883754219</v>
      </c>
      <c r="I226" s="314">
        <f>обслуговування!$F$20</f>
        <v>1.8354693222222223</v>
      </c>
      <c r="J226" s="314">
        <f>обслуговування!$F$21</f>
        <v>168.86539419157262</v>
      </c>
      <c r="K226" s="315">
        <f t="shared" si="24"/>
        <v>1294.6346888020571</v>
      </c>
      <c r="L226" s="315">
        <f t="shared" si="25"/>
        <v>38.839040664061713</v>
      </c>
      <c r="M226" s="315">
        <f t="shared" si="26"/>
        <v>1333.4737294661188</v>
      </c>
      <c r="N226" s="315">
        <f t="shared" si="27"/>
        <v>266.6947458932238</v>
      </c>
      <c r="O226" s="315">
        <f t="shared" si="28"/>
        <v>1600.1684753593427</v>
      </c>
      <c r="P226" s="315">
        <f t="shared" si="29"/>
        <v>46</v>
      </c>
      <c r="Q226" s="316">
        <f t="shared" si="30"/>
        <v>8.6965678008659921</v>
      </c>
      <c r="R226" s="282"/>
      <c r="S226" s="18"/>
    </row>
    <row r="227" spans="1:19" ht="15.75" thickBot="1" x14ac:dyDescent="0.3">
      <c r="A227" s="254" t="s">
        <v>519</v>
      </c>
      <c r="B227" s="311">
        <f t="shared" si="31"/>
        <v>219</v>
      </c>
      <c r="C227" s="312" t="s">
        <v>366</v>
      </c>
      <c r="D227" s="312" t="s">
        <v>199</v>
      </c>
      <c r="E227" s="313">
        <v>62</v>
      </c>
      <c r="F227" s="314">
        <f>обслуговування!$F$9</f>
        <v>18.35469322222222</v>
      </c>
      <c r="G227" s="314">
        <f>обслуговування!$F$14</f>
        <v>514.75357322849766</v>
      </c>
      <c r="H227" s="314">
        <f>обслуговування!$F$15</f>
        <v>590.82555883754219</v>
      </c>
      <c r="I227" s="314">
        <f>обслуговування!$F$20</f>
        <v>1.8354693222222223</v>
      </c>
      <c r="J227" s="314">
        <f>обслуговування!$F$21</f>
        <v>168.86539419157262</v>
      </c>
      <c r="K227" s="315">
        <f t="shared" si="24"/>
        <v>1294.6346888020571</v>
      </c>
      <c r="L227" s="315">
        <f t="shared" si="25"/>
        <v>38.839040664061713</v>
      </c>
      <c r="M227" s="315">
        <f t="shared" si="26"/>
        <v>1333.4737294661188</v>
      </c>
      <c r="N227" s="315">
        <f t="shared" si="27"/>
        <v>266.6947458932238</v>
      </c>
      <c r="O227" s="315">
        <f t="shared" si="28"/>
        <v>1600.1684753593427</v>
      </c>
      <c r="P227" s="315">
        <f t="shared" si="29"/>
        <v>62</v>
      </c>
      <c r="Q227" s="316">
        <f t="shared" si="30"/>
        <v>6.4522922393521878</v>
      </c>
      <c r="R227" s="282"/>
      <c r="S227" s="18"/>
    </row>
    <row r="228" spans="1:19" ht="15.75" thickBot="1" x14ac:dyDescent="0.3">
      <c r="A228" s="254" t="s">
        <v>519</v>
      </c>
      <c r="B228" s="311">
        <f t="shared" si="31"/>
        <v>220</v>
      </c>
      <c r="C228" s="312" t="s">
        <v>145</v>
      </c>
      <c r="D228" s="312" t="s">
        <v>380</v>
      </c>
      <c r="E228" s="313">
        <v>31</v>
      </c>
      <c r="F228" s="314">
        <f>обслуговування!$F$9</f>
        <v>18.35469322222222</v>
      </c>
      <c r="G228" s="314">
        <f>обслуговування!$F$14</f>
        <v>514.75357322849766</v>
      </c>
      <c r="H228" s="314">
        <f>обслуговування!$F$15</f>
        <v>590.82555883754219</v>
      </c>
      <c r="I228" s="314">
        <f>обслуговування!$F$20</f>
        <v>1.8354693222222223</v>
      </c>
      <c r="J228" s="314">
        <f>обслуговування!$F$21</f>
        <v>168.86539419157262</v>
      </c>
      <c r="K228" s="315">
        <f t="shared" si="24"/>
        <v>1294.6346888020571</v>
      </c>
      <c r="L228" s="315">
        <f t="shared" si="25"/>
        <v>38.839040664061713</v>
      </c>
      <c r="M228" s="315">
        <f t="shared" si="26"/>
        <v>1333.4737294661188</v>
      </c>
      <c r="N228" s="315">
        <f t="shared" si="27"/>
        <v>266.6947458932238</v>
      </c>
      <c r="O228" s="315">
        <f t="shared" si="28"/>
        <v>1600.1684753593427</v>
      </c>
      <c r="P228" s="315">
        <f t="shared" si="29"/>
        <v>31</v>
      </c>
      <c r="Q228" s="316">
        <f t="shared" si="30"/>
        <v>12.904584478704376</v>
      </c>
      <c r="R228" s="282">
        <v>2</v>
      </c>
      <c r="S228" s="18"/>
    </row>
    <row r="229" spans="1:19" ht="15.75" thickBot="1" x14ac:dyDescent="0.3">
      <c r="A229" s="254" t="s">
        <v>519</v>
      </c>
      <c r="B229" s="311">
        <f t="shared" si="31"/>
        <v>221</v>
      </c>
      <c r="C229" s="312" t="s">
        <v>145</v>
      </c>
      <c r="D229" s="312" t="s">
        <v>381</v>
      </c>
      <c r="E229" s="313">
        <v>40</v>
      </c>
      <c r="F229" s="314">
        <f>обслуговування!$F$9</f>
        <v>18.35469322222222</v>
      </c>
      <c r="G229" s="314">
        <f>обслуговування!$F$14</f>
        <v>514.75357322849766</v>
      </c>
      <c r="H229" s="314">
        <f>обслуговування!$F$15</f>
        <v>590.82555883754219</v>
      </c>
      <c r="I229" s="314">
        <f>обслуговування!$F$20</f>
        <v>1.8354693222222223</v>
      </c>
      <c r="J229" s="314">
        <f>обслуговування!$F$21</f>
        <v>168.86539419157262</v>
      </c>
      <c r="K229" s="315">
        <f t="shared" si="24"/>
        <v>1294.6346888020571</v>
      </c>
      <c r="L229" s="315">
        <f t="shared" si="25"/>
        <v>38.839040664061713</v>
      </c>
      <c r="M229" s="315">
        <f t="shared" si="26"/>
        <v>1333.4737294661188</v>
      </c>
      <c r="N229" s="315">
        <f t="shared" si="27"/>
        <v>266.6947458932238</v>
      </c>
      <c r="O229" s="315">
        <f t="shared" si="28"/>
        <v>1600.1684753593427</v>
      </c>
      <c r="P229" s="315">
        <f t="shared" si="29"/>
        <v>40</v>
      </c>
      <c r="Q229" s="316">
        <f t="shared" si="30"/>
        <v>10.001052970995891</v>
      </c>
      <c r="R229" s="282"/>
      <c r="S229" s="18"/>
    </row>
    <row r="230" spans="1:19" ht="15.75" thickBot="1" x14ac:dyDescent="0.3">
      <c r="A230" s="254" t="s">
        <v>519</v>
      </c>
      <c r="B230" s="311">
        <f t="shared" si="31"/>
        <v>222</v>
      </c>
      <c r="C230" s="312" t="s">
        <v>145</v>
      </c>
      <c r="D230" s="312" t="s">
        <v>382</v>
      </c>
      <c r="E230" s="313">
        <v>32</v>
      </c>
      <c r="F230" s="314">
        <f>обслуговування!$F$9</f>
        <v>18.35469322222222</v>
      </c>
      <c r="G230" s="314">
        <f>обслуговування!$F$14</f>
        <v>514.75357322849766</v>
      </c>
      <c r="H230" s="314">
        <f>обслуговування!$F$15</f>
        <v>590.82555883754219</v>
      </c>
      <c r="I230" s="314">
        <f>обслуговування!$F$20</f>
        <v>1.8354693222222223</v>
      </c>
      <c r="J230" s="314">
        <f>обслуговування!$F$21</f>
        <v>168.86539419157262</v>
      </c>
      <c r="K230" s="315">
        <f t="shared" si="24"/>
        <v>1294.6346888020571</v>
      </c>
      <c r="L230" s="315">
        <f t="shared" si="25"/>
        <v>38.839040664061713</v>
      </c>
      <c r="M230" s="315">
        <f t="shared" si="26"/>
        <v>1333.4737294661188</v>
      </c>
      <c r="N230" s="315">
        <f t="shared" si="27"/>
        <v>266.6947458932238</v>
      </c>
      <c r="O230" s="315">
        <f t="shared" si="28"/>
        <v>1600.1684753593427</v>
      </c>
      <c r="P230" s="315">
        <f t="shared" si="29"/>
        <v>32</v>
      </c>
      <c r="Q230" s="316">
        <f t="shared" si="30"/>
        <v>12.501316213744865</v>
      </c>
      <c r="R230" s="282">
        <v>1</v>
      </c>
      <c r="S230" s="18"/>
    </row>
    <row r="231" spans="1:19" ht="15.75" thickBot="1" x14ac:dyDescent="0.3">
      <c r="A231" s="254" t="s">
        <v>519</v>
      </c>
      <c r="B231" s="311">
        <f t="shared" si="31"/>
        <v>223</v>
      </c>
      <c r="C231" s="312" t="s">
        <v>383</v>
      </c>
      <c r="D231" s="312" t="s">
        <v>301</v>
      </c>
      <c r="E231" s="313">
        <v>32</v>
      </c>
      <c r="F231" s="314">
        <f>обслуговування!$F$9</f>
        <v>18.35469322222222</v>
      </c>
      <c r="G231" s="314">
        <f>обслуговування!$F$14</f>
        <v>514.75357322849766</v>
      </c>
      <c r="H231" s="314">
        <f>обслуговування!$F$15</f>
        <v>590.82555883754219</v>
      </c>
      <c r="I231" s="314">
        <f>обслуговування!$F$20</f>
        <v>1.8354693222222223</v>
      </c>
      <c r="J231" s="314">
        <f>обслуговування!$F$21</f>
        <v>168.86539419157262</v>
      </c>
      <c r="K231" s="315">
        <f t="shared" si="24"/>
        <v>1294.6346888020571</v>
      </c>
      <c r="L231" s="315">
        <f t="shared" si="25"/>
        <v>38.839040664061713</v>
      </c>
      <c r="M231" s="315">
        <f t="shared" si="26"/>
        <v>1333.4737294661188</v>
      </c>
      <c r="N231" s="315">
        <f t="shared" si="27"/>
        <v>266.6947458932238</v>
      </c>
      <c r="O231" s="315">
        <f t="shared" si="28"/>
        <v>1600.1684753593427</v>
      </c>
      <c r="P231" s="315">
        <f t="shared" si="29"/>
        <v>32</v>
      </c>
      <c r="Q231" s="316">
        <f t="shared" si="30"/>
        <v>12.501316213744865</v>
      </c>
      <c r="R231" s="282"/>
      <c r="S231" s="18"/>
    </row>
    <row r="232" spans="1:19" ht="15.75" thickBot="1" x14ac:dyDescent="0.3">
      <c r="A232" s="254" t="s">
        <v>519</v>
      </c>
      <c r="B232" s="311">
        <f t="shared" si="31"/>
        <v>224</v>
      </c>
      <c r="C232" s="312" t="s">
        <v>335</v>
      </c>
      <c r="D232" s="312" t="s">
        <v>202</v>
      </c>
      <c r="E232" s="313">
        <v>32</v>
      </c>
      <c r="F232" s="314">
        <f>обслуговування!$F$9</f>
        <v>18.35469322222222</v>
      </c>
      <c r="G232" s="314">
        <f>обслуговування!$F$14</f>
        <v>514.75357322849766</v>
      </c>
      <c r="H232" s="314">
        <f>обслуговування!$F$15</f>
        <v>590.82555883754219</v>
      </c>
      <c r="I232" s="314">
        <f>обслуговування!$F$20</f>
        <v>1.8354693222222223</v>
      </c>
      <c r="J232" s="314">
        <f>обслуговування!$F$21</f>
        <v>168.86539419157262</v>
      </c>
      <c r="K232" s="315">
        <f t="shared" si="24"/>
        <v>1294.6346888020571</v>
      </c>
      <c r="L232" s="315">
        <f t="shared" si="25"/>
        <v>38.839040664061713</v>
      </c>
      <c r="M232" s="315">
        <f t="shared" si="26"/>
        <v>1333.4737294661188</v>
      </c>
      <c r="N232" s="315">
        <f t="shared" si="27"/>
        <v>266.6947458932238</v>
      </c>
      <c r="O232" s="315">
        <f t="shared" si="28"/>
        <v>1600.1684753593427</v>
      </c>
      <c r="P232" s="315">
        <f t="shared" si="29"/>
        <v>32</v>
      </c>
      <c r="Q232" s="316">
        <f t="shared" si="30"/>
        <v>12.501316213744865</v>
      </c>
      <c r="R232" s="282"/>
      <c r="S232" s="18"/>
    </row>
    <row r="233" spans="1:19" ht="15.75" thickBot="1" x14ac:dyDescent="0.3">
      <c r="A233" s="254" t="s">
        <v>519</v>
      </c>
      <c r="B233" s="311">
        <f t="shared" si="31"/>
        <v>225</v>
      </c>
      <c r="C233" s="312" t="s">
        <v>335</v>
      </c>
      <c r="D233" s="312" t="s">
        <v>172</v>
      </c>
      <c r="E233" s="313">
        <v>45</v>
      </c>
      <c r="F233" s="314">
        <f>обслуговування!$F$9</f>
        <v>18.35469322222222</v>
      </c>
      <c r="G233" s="314">
        <f>обслуговування!$F$14</f>
        <v>514.75357322849766</v>
      </c>
      <c r="H233" s="314">
        <f>обслуговування!$F$15</f>
        <v>590.82555883754219</v>
      </c>
      <c r="I233" s="314">
        <f>обслуговування!$F$20</f>
        <v>1.8354693222222223</v>
      </c>
      <c r="J233" s="314">
        <f>обслуговування!$F$21</f>
        <v>168.86539419157262</v>
      </c>
      <c r="K233" s="315">
        <f t="shared" si="24"/>
        <v>1294.6346888020571</v>
      </c>
      <c r="L233" s="315">
        <f t="shared" si="25"/>
        <v>38.839040664061713</v>
      </c>
      <c r="M233" s="315">
        <f t="shared" si="26"/>
        <v>1333.4737294661188</v>
      </c>
      <c r="N233" s="315">
        <f t="shared" si="27"/>
        <v>266.6947458932238</v>
      </c>
      <c r="O233" s="315">
        <f t="shared" si="28"/>
        <v>1600.1684753593427</v>
      </c>
      <c r="P233" s="315">
        <f t="shared" si="29"/>
        <v>45</v>
      </c>
      <c r="Q233" s="316">
        <f t="shared" si="30"/>
        <v>8.8898248631074601</v>
      </c>
      <c r="R233" s="282"/>
      <c r="S233" s="18"/>
    </row>
    <row r="234" spans="1:19" ht="15.75" thickBot="1" x14ac:dyDescent="0.3">
      <c r="A234" s="254" t="s">
        <v>519</v>
      </c>
      <c r="B234" s="311">
        <f t="shared" si="31"/>
        <v>226</v>
      </c>
      <c r="C234" s="312" t="s">
        <v>298</v>
      </c>
      <c r="D234" s="312" t="s">
        <v>374</v>
      </c>
      <c r="E234" s="313">
        <v>79</v>
      </c>
      <c r="F234" s="314">
        <f>обслуговування!$F$9</f>
        <v>18.35469322222222</v>
      </c>
      <c r="G234" s="314">
        <f>обслуговування!$F$14</f>
        <v>514.75357322849766</v>
      </c>
      <c r="H234" s="314">
        <f>обслуговування!$F$15</f>
        <v>590.82555883754219</v>
      </c>
      <c r="I234" s="314">
        <f>обслуговування!$F$20</f>
        <v>1.8354693222222223</v>
      </c>
      <c r="J234" s="314">
        <f>обслуговування!$F$21</f>
        <v>168.86539419157262</v>
      </c>
      <c r="K234" s="315">
        <f t="shared" si="24"/>
        <v>1294.6346888020571</v>
      </c>
      <c r="L234" s="315">
        <f t="shared" si="25"/>
        <v>38.839040664061713</v>
      </c>
      <c r="M234" s="315">
        <f t="shared" si="26"/>
        <v>1333.4737294661188</v>
      </c>
      <c r="N234" s="315">
        <f t="shared" si="27"/>
        <v>266.6947458932238</v>
      </c>
      <c r="O234" s="315">
        <f t="shared" si="28"/>
        <v>1600.1684753593427</v>
      </c>
      <c r="P234" s="315">
        <f t="shared" si="29"/>
        <v>79</v>
      </c>
      <c r="Q234" s="316">
        <f t="shared" si="30"/>
        <v>5.0638242891118441</v>
      </c>
      <c r="R234" s="282">
        <v>1</v>
      </c>
      <c r="S234" s="18"/>
    </row>
    <row r="235" spans="1:19" ht="15.75" thickBot="1" x14ac:dyDescent="0.3">
      <c r="A235" s="254" t="s">
        <v>519</v>
      </c>
      <c r="B235" s="311">
        <f t="shared" si="31"/>
        <v>227</v>
      </c>
      <c r="C235" s="312" t="s">
        <v>362</v>
      </c>
      <c r="D235" s="312" t="s">
        <v>340</v>
      </c>
      <c r="E235" s="313">
        <v>32</v>
      </c>
      <c r="F235" s="314">
        <f>обслуговування!$F$9</f>
        <v>18.35469322222222</v>
      </c>
      <c r="G235" s="314">
        <f>обслуговування!$F$14</f>
        <v>514.75357322849766</v>
      </c>
      <c r="H235" s="314">
        <f>обслуговування!$F$15</f>
        <v>590.82555883754219</v>
      </c>
      <c r="I235" s="314">
        <f>обслуговування!$F$20</f>
        <v>1.8354693222222223</v>
      </c>
      <c r="J235" s="314">
        <f>обслуговування!$F$21</f>
        <v>168.86539419157262</v>
      </c>
      <c r="K235" s="315">
        <f t="shared" si="24"/>
        <v>1294.6346888020571</v>
      </c>
      <c r="L235" s="315">
        <f t="shared" si="25"/>
        <v>38.839040664061713</v>
      </c>
      <c r="M235" s="315">
        <f t="shared" si="26"/>
        <v>1333.4737294661188</v>
      </c>
      <c r="N235" s="315">
        <f t="shared" si="27"/>
        <v>266.6947458932238</v>
      </c>
      <c r="O235" s="315">
        <f t="shared" si="28"/>
        <v>1600.1684753593427</v>
      </c>
      <c r="P235" s="315">
        <f t="shared" si="29"/>
        <v>32</v>
      </c>
      <c r="Q235" s="316">
        <f t="shared" si="30"/>
        <v>12.501316213744865</v>
      </c>
      <c r="R235" s="282"/>
      <c r="S235" s="18"/>
    </row>
    <row r="236" spans="1:19" ht="15.75" thickBot="1" x14ac:dyDescent="0.3">
      <c r="A236" s="254" t="s">
        <v>519</v>
      </c>
      <c r="B236" s="311">
        <f t="shared" si="31"/>
        <v>228</v>
      </c>
      <c r="C236" s="312" t="s">
        <v>360</v>
      </c>
      <c r="D236" s="312" t="s">
        <v>384</v>
      </c>
      <c r="E236" s="313">
        <v>68</v>
      </c>
      <c r="F236" s="314">
        <f>обслуговування!$F$9</f>
        <v>18.35469322222222</v>
      </c>
      <c r="G236" s="314">
        <f>обслуговування!$F$14</f>
        <v>514.75357322849766</v>
      </c>
      <c r="H236" s="314">
        <f>обслуговування!$F$15</f>
        <v>590.82555883754219</v>
      </c>
      <c r="I236" s="314">
        <f>обслуговування!$F$20</f>
        <v>1.8354693222222223</v>
      </c>
      <c r="J236" s="314">
        <f>обслуговування!$F$21</f>
        <v>168.86539419157262</v>
      </c>
      <c r="K236" s="315">
        <f t="shared" si="24"/>
        <v>1294.6346888020571</v>
      </c>
      <c r="L236" s="315">
        <f t="shared" si="25"/>
        <v>38.839040664061713</v>
      </c>
      <c r="M236" s="315">
        <f t="shared" si="26"/>
        <v>1333.4737294661188</v>
      </c>
      <c r="N236" s="315">
        <f t="shared" si="27"/>
        <v>266.6947458932238</v>
      </c>
      <c r="O236" s="315">
        <f t="shared" si="28"/>
        <v>1600.1684753593427</v>
      </c>
      <c r="P236" s="315">
        <f t="shared" si="29"/>
        <v>68</v>
      </c>
      <c r="Q236" s="316">
        <f t="shared" si="30"/>
        <v>5.882972335879936</v>
      </c>
      <c r="R236" s="282"/>
      <c r="S236" s="18"/>
    </row>
    <row r="237" spans="1:19" ht="15.75" thickBot="1" x14ac:dyDescent="0.3">
      <c r="A237" s="254" t="s">
        <v>519</v>
      </c>
      <c r="B237" s="311">
        <f t="shared" si="31"/>
        <v>229</v>
      </c>
      <c r="C237" s="312" t="s">
        <v>375</v>
      </c>
      <c r="D237" s="312" t="s">
        <v>385</v>
      </c>
      <c r="E237" s="313">
        <v>90</v>
      </c>
      <c r="F237" s="314">
        <f>обслуговування!$F$9</f>
        <v>18.35469322222222</v>
      </c>
      <c r="G237" s="314">
        <f>обслуговування!$F$14</f>
        <v>514.75357322849766</v>
      </c>
      <c r="H237" s="314">
        <f>обслуговування!$F$15</f>
        <v>590.82555883754219</v>
      </c>
      <c r="I237" s="314">
        <f>обслуговування!$F$20</f>
        <v>1.8354693222222223</v>
      </c>
      <c r="J237" s="314">
        <f>обслуговування!$F$21</f>
        <v>168.86539419157262</v>
      </c>
      <c r="K237" s="315">
        <f t="shared" si="24"/>
        <v>1294.6346888020571</v>
      </c>
      <c r="L237" s="315">
        <f t="shared" si="25"/>
        <v>38.839040664061713</v>
      </c>
      <c r="M237" s="315">
        <f t="shared" si="26"/>
        <v>1333.4737294661188</v>
      </c>
      <c r="N237" s="315">
        <f t="shared" si="27"/>
        <v>266.6947458932238</v>
      </c>
      <c r="O237" s="315">
        <f t="shared" si="28"/>
        <v>1600.1684753593427</v>
      </c>
      <c r="P237" s="315">
        <f t="shared" si="29"/>
        <v>90</v>
      </c>
      <c r="Q237" s="316">
        <f t="shared" si="30"/>
        <v>4.4449124315537301</v>
      </c>
      <c r="R237" s="282"/>
    </row>
    <row r="238" spans="1:19" ht="15.75" thickBot="1" x14ac:dyDescent="0.3">
      <c r="A238" s="254" t="s">
        <v>519</v>
      </c>
      <c r="B238" s="311">
        <f t="shared" si="31"/>
        <v>230</v>
      </c>
      <c r="C238" s="312" t="s">
        <v>348</v>
      </c>
      <c r="D238" s="312" t="s">
        <v>202</v>
      </c>
      <c r="E238" s="313">
        <v>33</v>
      </c>
      <c r="F238" s="314">
        <f>обслуговування!$F$9</f>
        <v>18.35469322222222</v>
      </c>
      <c r="G238" s="314">
        <f>обслуговування!$F$14</f>
        <v>514.75357322849766</v>
      </c>
      <c r="H238" s="314">
        <f>обслуговування!$F$15</f>
        <v>590.82555883754219</v>
      </c>
      <c r="I238" s="314">
        <f>обслуговування!$F$20</f>
        <v>1.8354693222222223</v>
      </c>
      <c r="J238" s="314">
        <f>обслуговування!$F$21</f>
        <v>168.86539419157262</v>
      </c>
      <c r="K238" s="315">
        <f t="shared" si="24"/>
        <v>1294.6346888020571</v>
      </c>
      <c r="L238" s="315">
        <f t="shared" si="25"/>
        <v>38.839040664061713</v>
      </c>
      <c r="M238" s="315">
        <f t="shared" si="26"/>
        <v>1333.4737294661188</v>
      </c>
      <c r="N238" s="315">
        <f t="shared" si="27"/>
        <v>266.6947458932238</v>
      </c>
      <c r="O238" s="315">
        <f t="shared" si="28"/>
        <v>1600.1684753593427</v>
      </c>
      <c r="P238" s="315">
        <f t="shared" si="29"/>
        <v>33</v>
      </c>
      <c r="Q238" s="316">
        <f t="shared" si="30"/>
        <v>12.122488449691989</v>
      </c>
      <c r="R238" s="282"/>
    </row>
    <row r="239" spans="1:19" ht="15.75" thickBot="1" x14ac:dyDescent="0.3">
      <c r="A239" s="254" t="s">
        <v>519</v>
      </c>
      <c r="B239" s="311">
        <f t="shared" si="31"/>
        <v>231</v>
      </c>
      <c r="C239" s="312" t="s">
        <v>366</v>
      </c>
      <c r="D239" s="312" t="s">
        <v>220</v>
      </c>
      <c r="E239" s="313">
        <v>29</v>
      </c>
      <c r="F239" s="314">
        <f>обслуговування!$F$9</f>
        <v>18.35469322222222</v>
      </c>
      <c r="G239" s="314">
        <f>обслуговування!$F$14</f>
        <v>514.75357322849766</v>
      </c>
      <c r="H239" s="314">
        <f>обслуговування!$F$15</f>
        <v>590.82555883754219</v>
      </c>
      <c r="I239" s="314">
        <f>обслуговування!$F$20</f>
        <v>1.8354693222222223</v>
      </c>
      <c r="J239" s="314">
        <f>обслуговування!$F$21</f>
        <v>168.86539419157262</v>
      </c>
      <c r="K239" s="315">
        <f t="shared" si="24"/>
        <v>1294.6346888020571</v>
      </c>
      <c r="L239" s="315">
        <f t="shared" si="25"/>
        <v>38.839040664061713</v>
      </c>
      <c r="M239" s="315">
        <f t="shared" si="26"/>
        <v>1333.4737294661188</v>
      </c>
      <c r="N239" s="315">
        <f t="shared" si="27"/>
        <v>266.6947458932238</v>
      </c>
      <c r="O239" s="315">
        <f t="shared" si="28"/>
        <v>1600.1684753593427</v>
      </c>
      <c r="P239" s="315">
        <f t="shared" si="29"/>
        <v>29</v>
      </c>
      <c r="Q239" s="316">
        <f t="shared" si="30"/>
        <v>13.794555822063298</v>
      </c>
      <c r="R239" s="282"/>
    </row>
    <row r="240" spans="1:19" ht="15.75" thickBot="1" x14ac:dyDescent="0.3">
      <c r="A240" s="254" t="s">
        <v>519</v>
      </c>
      <c r="B240" s="311">
        <f t="shared" si="31"/>
        <v>232</v>
      </c>
      <c r="C240" s="312" t="s">
        <v>366</v>
      </c>
      <c r="D240" s="312" t="s">
        <v>208</v>
      </c>
      <c r="E240" s="313">
        <v>38</v>
      </c>
      <c r="F240" s="314">
        <f>обслуговування!$F$9</f>
        <v>18.35469322222222</v>
      </c>
      <c r="G240" s="314">
        <f>обслуговування!$F$14</f>
        <v>514.75357322849766</v>
      </c>
      <c r="H240" s="314">
        <f>обслуговування!$F$15</f>
        <v>590.82555883754219</v>
      </c>
      <c r="I240" s="314">
        <f>обслуговування!$F$20</f>
        <v>1.8354693222222223</v>
      </c>
      <c r="J240" s="314">
        <f>обслуговування!$F$21</f>
        <v>168.86539419157262</v>
      </c>
      <c r="K240" s="315">
        <f t="shared" ref="K240:K299" si="32">F240+G240+H240+I240+J240</f>
        <v>1294.6346888020571</v>
      </c>
      <c r="L240" s="315">
        <f t="shared" ref="L240:L299" si="33">K240*3/100</f>
        <v>38.839040664061713</v>
      </c>
      <c r="M240" s="315">
        <f t="shared" ref="M240:M299" si="34">K240+L240</f>
        <v>1333.4737294661188</v>
      </c>
      <c r="N240" s="315">
        <f t="shared" ref="N240:N299" si="35">M240*0.2</f>
        <v>266.6947458932238</v>
      </c>
      <c r="O240" s="315">
        <f t="shared" ref="O240:O299" si="36">M240+N240</f>
        <v>1600.1684753593427</v>
      </c>
      <c r="P240" s="315">
        <f t="shared" ref="P240:P299" si="37">E240</f>
        <v>38</v>
      </c>
      <c r="Q240" s="316">
        <f t="shared" ref="Q240:Q299" si="38">O240/P240/4</f>
        <v>10.527424179995675</v>
      </c>
      <c r="R240" s="282"/>
    </row>
    <row r="241" spans="1:18" ht="15.75" thickBot="1" x14ac:dyDescent="0.3">
      <c r="A241" s="254" t="s">
        <v>519</v>
      </c>
      <c r="B241" s="311">
        <f t="shared" si="31"/>
        <v>233</v>
      </c>
      <c r="C241" s="312" t="s">
        <v>366</v>
      </c>
      <c r="D241" s="312" t="s">
        <v>386</v>
      </c>
      <c r="E241" s="313">
        <v>47</v>
      </c>
      <c r="F241" s="314">
        <f>обслуговування!$F$9</f>
        <v>18.35469322222222</v>
      </c>
      <c r="G241" s="314">
        <f>обслуговування!$F$14</f>
        <v>514.75357322849766</v>
      </c>
      <c r="H241" s="314">
        <f>обслуговування!$F$15</f>
        <v>590.82555883754219</v>
      </c>
      <c r="I241" s="314">
        <f>обслуговування!$F$20</f>
        <v>1.8354693222222223</v>
      </c>
      <c r="J241" s="314">
        <f>обслуговування!$F$21</f>
        <v>168.86539419157262</v>
      </c>
      <c r="K241" s="315">
        <f t="shared" si="32"/>
        <v>1294.6346888020571</v>
      </c>
      <c r="L241" s="315">
        <f t="shared" si="33"/>
        <v>38.839040664061713</v>
      </c>
      <c r="M241" s="315">
        <f t="shared" si="34"/>
        <v>1333.4737294661188</v>
      </c>
      <c r="N241" s="315">
        <f t="shared" si="35"/>
        <v>266.6947458932238</v>
      </c>
      <c r="O241" s="315">
        <f t="shared" si="36"/>
        <v>1600.1684753593427</v>
      </c>
      <c r="P241" s="315">
        <f t="shared" si="37"/>
        <v>47</v>
      </c>
      <c r="Q241" s="316">
        <f t="shared" si="38"/>
        <v>8.5115344434007589</v>
      </c>
      <c r="R241" s="282"/>
    </row>
    <row r="242" spans="1:18" ht="15.75" thickBot="1" x14ac:dyDescent="0.3">
      <c r="A242" s="254" t="s">
        <v>519</v>
      </c>
      <c r="B242" s="311">
        <f t="shared" si="31"/>
        <v>234</v>
      </c>
      <c r="C242" s="312" t="s">
        <v>362</v>
      </c>
      <c r="D242" s="312" t="s">
        <v>342</v>
      </c>
      <c r="E242" s="313">
        <v>32</v>
      </c>
      <c r="F242" s="314">
        <f>обслуговування!$F$9</f>
        <v>18.35469322222222</v>
      </c>
      <c r="G242" s="314">
        <f>обслуговування!$F$14</f>
        <v>514.75357322849766</v>
      </c>
      <c r="H242" s="314">
        <f>обслуговування!$F$15</f>
        <v>590.82555883754219</v>
      </c>
      <c r="I242" s="314">
        <f>обслуговування!$F$20</f>
        <v>1.8354693222222223</v>
      </c>
      <c r="J242" s="314">
        <f>обслуговування!$F$21</f>
        <v>168.86539419157262</v>
      </c>
      <c r="K242" s="315">
        <f t="shared" si="32"/>
        <v>1294.6346888020571</v>
      </c>
      <c r="L242" s="315">
        <f t="shared" si="33"/>
        <v>38.839040664061713</v>
      </c>
      <c r="M242" s="315">
        <f t="shared" si="34"/>
        <v>1333.4737294661188</v>
      </c>
      <c r="N242" s="315">
        <f t="shared" si="35"/>
        <v>266.6947458932238</v>
      </c>
      <c r="O242" s="315">
        <f t="shared" si="36"/>
        <v>1600.1684753593427</v>
      </c>
      <c r="P242" s="315">
        <f t="shared" si="37"/>
        <v>32</v>
      </c>
      <c r="Q242" s="316">
        <f t="shared" si="38"/>
        <v>12.501316213744865</v>
      </c>
      <c r="R242" s="282"/>
    </row>
    <row r="243" spans="1:18" ht="15.75" thickBot="1" x14ac:dyDescent="0.3">
      <c r="A243" s="254" t="s">
        <v>519</v>
      </c>
      <c r="B243" s="311">
        <f t="shared" si="31"/>
        <v>235</v>
      </c>
      <c r="C243" s="312" t="s">
        <v>362</v>
      </c>
      <c r="D243" s="312" t="s">
        <v>387</v>
      </c>
      <c r="E243" s="313">
        <v>16</v>
      </c>
      <c r="F243" s="314">
        <f>обслуговування!$F$9</f>
        <v>18.35469322222222</v>
      </c>
      <c r="G243" s="314">
        <f>обслуговування!$F$14</f>
        <v>514.75357322849766</v>
      </c>
      <c r="H243" s="314">
        <f>обслуговування!$F$15</f>
        <v>590.82555883754219</v>
      </c>
      <c r="I243" s="314">
        <f>обслуговування!$F$20</f>
        <v>1.8354693222222223</v>
      </c>
      <c r="J243" s="314">
        <f>обслуговування!$F$21</f>
        <v>168.86539419157262</v>
      </c>
      <c r="K243" s="315">
        <f t="shared" si="32"/>
        <v>1294.6346888020571</v>
      </c>
      <c r="L243" s="315">
        <f t="shared" si="33"/>
        <v>38.839040664061713</v>
      </c>
      <c r="M243" s="315">
        <f t="shared" si="34"/>
        <v>1333.4737294661188</v>
      </c>
      <c r="N243" s="315">
        <f t="shared" si="35"/>
        <v>266.6947458932238</v>
      </c>
      <c r="O243" s="315">
        <f t="shared" si="36"/>
        <v>1600.1684753593427</v>
      </c>
      <c r="P243" s="315">
        <f t="shared" si="37"/>
        <v>16</v>
      </c>
      <c r="Q243" s="316">
        <f t="shared" si="38"/>
        <v>25.002632427489729</v>
      </c>
      <c r="R243" s="282"/>
    </row>
    <row r="244" spans="1:18" ht="15.75" thickBot="1" x14ac:dyDescent="0.3">
      <c r="A244" s="254" t="s">
        <v>519</v>
      </c>
      <c r="B244" s="311">
        <f t="shared" si="31"/>
        <v>236</v>
      </c>
      <c r="C244" s="312" t="s">
        <v>362</v>
      </c>
      <c r="D244" s="312" t="s">
        <v>219</v>
      </c>
      <c r="E244" s="313">
        <v>31</v>
      </c>
      <c r="F244" s="314">
        <f>обслуговування!$F$9</f>
        <v>18.35469322222222</v>
      </c>
      <c r="G244" s="314">
        <f>обслуговування!$F$14</f>
        <v>514.75357322849766</v>
      </c>
      <c r="H244" s="314">
        <f>обслуговування!$F$15</f>
        <v>590.82555883754219</v>
      </c>
      <c r="I244" s="314">
        <f>обслуговування!$F$20</f>
        <v>1.8354693222222223</v>
      </c>
      <c r="J244" s="314">
        <f>обслуговування!$F$21</f>
        <v>168.86539419157262</v>
      </c>
      <c r="K244" s="315">
        <f t="shared" si="32"/>
        <v>1294.6346888020571</v>
      </c>
      <c r="L244" s="315">
        <f t="shared" si="33"/>
        <v>38.839040664061713</v>
      </c>
      <c r="M244" s="315">
        <f t="shared" si="34"/>
        <v>1333.4737294661188</v>
      </c>
      <c r="N244" s="315">
        <f t="shared" si="35"/>
        <v>266.6947458932238</v>
      </c>
      <c r="O244" s="315">
        <f t="shared" si="36"/>
        <v>1600.1684753593427</v>
      </c>
      <c r="P244" s="315">
        <f t="shared" si="37"/>
        <v>31</v>
      </c>
      <c r="Q244" s="316">
        <f t="shared" si="38"/>
        <v>12.904584478704376</v>
      </c>
      <c r="R244" s="282">
        <v>1</v>
      </c>
    </row>
    <row r="245" spans="1:18" ht="15.75" thickBot="1" x14ac:dyDescent="0.3">
      <c r="A245" s="254" t="s">
        <v>519</v>
      </c>
      <c r="B245" s="311">
        <f t="shared" si="31"/>
        <v>237</v>
      </c>
      <c r="C245" s="312" t="s">
        <v>366</v>
      </c>
      <c r="D245" s="312" t="s">
        <v>215</v>
      </c>
      <c r="E245" s="313">
        <v>42</v>
      </c>
      <c r="F245" s="314">
        <f>обслуговування!$F$9</f>
        <v>18.35469322222222</v>
      </c>
      <c r="G245" s="314">
        <f>обслуговування!$F$14</f>
        <v>514.75357322849766</v>
      </c>
      <c r="H245" s="314">
        <f>обслуговування!$F$15</f>
        <v>590.82555883754219</v>
      </c>
      <c r="I245" s="314">
        <f>обслуговування!$F$20</f>
        <v>1.8354693222222223</v>
      </c>
      <c r="J245" s="314">
        <f>обслуговування!$F$21</f>
        <v>168.86539419157262</v>
      </c>
      <c r="K245" s="315">
        <f t="shared" si="32"/>
        <v>1294.6346888020571</v>
      </c>
      <c r="L245" s="315">
        <f t="shared" si="33"/>
        <v>38.839040664061713</v>
      </c>
      <c r="M245" s="315">
        <f t="shared" si="34"/>
        <v>1333.4737294661188</v>
      </c>
      <c r="N245" s="315">
        <f t="shared" si="35"/>
        <v>266.6947458932238</v>
      </c>
      <c r="O245" s="315">
        <f t="shared" si="36"/>
        <v>1600.1684753593427</v>
      </c>
      <c r="P245" s="315">
        <f t="shared" si="37"/>
        <v>42</v>
      </c>
      <c r="Q245" s="316">
        <f t="shared" si="38"/>
        <v>9.5248123533294198</v>
      </c>
      <c r="R245" s="282">
        <v>1</v>
      </c>
    </row>
    <row r="246" spans="1:18" ht="15.75" thickBot="1" x14ac:dyDescent="0.3">
      <c r="A246" s="254" t="s">
        <v>519</v>
      </c>
      <c r="B246" s="311">
        <f t="shared" si="31"/>
        <v>238</v>
      </c>
      <c r="C246" s="312" t="s">
        <v>362</v>
      </c>
      <c r="D246" s="312" t="s">
        <v>388</v>
      </c>
      <c r="E246" s="313">
        <v>16</v>
      </c>
      <c r="F246" s="314">
        <f>обслуговування!$F$9</f>
        <v>18.35469322222222</v>
      </c>
      <c r="G246" s="314">
        <f>обслуговування!$F$14</f>
        <v>514.75357322849766</v>
      </c>
      <c r="H246" s="314">
        <f>обслуговування!$F$15</f>
        <v>590.82555883754219</v>
      </c>
      <c r="I246" s="314">
        <f>обслуговування!$F$20</f>
        <v>1.8354693222222223</v>
      </c>
      <c r="J246" s="314">
        <f>обслуговування!$F$21</f>
        <v>168.86539419157262</v>
      </c>
      <c r="K246" s="315">
        <f t="shared" si="32"/>
        <v>1294.6346888020571</v>
      </c>
      <c r="L246" s="315">
        <f t="shared" si="33"/>
        <v>38.839040664061713</v>
      </c>
      <c r="M246" s="315">
        <f t="shared" si="34"/>
        <v>1333.4737294661188</v>
      </c>
      <c r="N246" s="315">
        <f t="shared" si="35"/>
        <v>266.6947458932238</v>
      </c>
      <c r="O246" s="315">
        <f t="shared" si="36"/>
        <v>1600.1684753593427</v>
      </c>
      <c r="P246" s="315">
        <f t="shared" si="37"/>
        <v>16</v>
      </c>
      <c r="Q246" s="316">
        <f t="shared" si="38"/>
        <v>25.002632427489729</v>
      </c>
      <c r="R246" s="282">
        <v>1</v>
      </c>
    </row>
    <row r="247" spans="1:18" ht="15.75" thickBot="1" x14ac:dyDescent="0.3">
      <c r="A247" s="254" t="s">
        <v>519</v>
      </c>
      <c r="B247" s="311">
        <f t="shared" si="31"/>
        <v>239</v>
      </c>
      <c r="C247" s="312" t="s">
        <v>366</v>
      </c>
      <c r="D247" s="312" t="s">
        <v>389</v>
      </c>
      <c r="E247" s="313">
        <v>69</v>
      </c>
      <c r="F247" s="314">
        <f>обслуговування!$F$9</f>
        <v>18.35469322222222</v>
      </c>
      <c r="G247" s="314">
        <f>обслуговування!$F$14</f>
        <v>514.75357322849766</v>
      </c>
      <c r="H247" s="314">
        <f>обслуговування!$F$15</f>
        <v>590.82555883754219</v>
      </c>
      <c r="I247" s="314">
        <f>обслуговування!$F$20</f>
        <v>1.8354693222222223</v>
      </c>
      <c r="J247" s="314">
        <f>обслуговування!$F$21</f>
        <v>168.86539419157262</v>
      </c>
      <c r="K247" s="315">
        <f t="shared" si="32"/>
        <v>1294.6346888020571</v>
      </c>
      <c r="L247" s="315">
        <f t="shared" si="33"/>
        <v>38.839040664061713</v>
      </c>
      <c r="M247" s="315">
        <f t="shared" si="34"/>
        <v>1333.4737294661188</v>
      </c>
      <c r="N247" s="315">
        <f t="shared" si="35"/>
        <v>266.6947458932238</v>
      </c>
      <c r="O247" s="315">
        <f t="shared" si="36"/>
        <v>1600.1684753593427</v>
      </c>
      <c r="P247" s="315">
        <f t="shared" si="37"/>
        <v>69</v>
      </c>
      <c r="Q247" s="316">
        <f t="shared" si="38"/>
        <v>5.7977118672439953</v>
      </c>
      <c r="R247" s="282"/>
    </row>
    <row r="248" spans="1:18" ht="15.75" thickBot="1" x14ac:dyDescent="0.3">
      <c r="A248" s="254" t="s">
        <v>519</v>
      </c>
      <c r="B248" s="311">
        <f t="shared" si="31"/>
        <v>240</v>
      </c>
      <c r="C248" s="312" t="s">
        <v>366</v>
      </c>
      <c r="D248" s="312" t="s">
        <v>390</v>
      </c>
      <c r="E248" s="313">
        <v>78</v>
      </c>
      <c r="F248" s="314">
        <f>обслуговування!$F$9</f>
        <v>18.35469322222222</v>
      </c>
      <c r="G248" s="314">
        <f>обслуговування!$F$14</f>
        <v>514.75357322849766</v>
      </c>
      <c r="H248" s="314">
        <f>обслуговування!$F$15</f>
        <v>590.82555883754219</v>
      </c>
      <c r="I248" s="314">
        <f>обслуговування!$F$20</f>
        <v>1.8354693222222223</v>
      </c>
      <c r="J248" s="314">
        <f>обслуговування!$F$21</f>
        <v>168.86539419157262</v>
      </c>
      <c r="K248" s="315">
        <f t="shared" si="32"/>
        <v>1294.6346888020571</v>
      </c>
      <c r="L248" s="315">
        <f t="shared" si="33"/>
        <v>38.839040664061713</v>
      </c>
      <c r="M248" s="315">
        <f t="shared" si="34"/>
        <v>1333.4737294661188</v>
      </c>
      <c r="N248" s="315">
        <f t="shared" si="35"/>
        <v>266.6947458932238</v>
      </c>
      <c r="O248" s="315">
        <f t="shared" si="36"/>
        <v>1600.1684753593427</v>
      </c>
      <c r="P248" s="315">
        <f t="shared" si="37"/>
        <v>78</v>
      </c>
      <c r="Q248" s="316">
        <f t="shared" si="38"/>
        <v>5.1287451133312265</v>
      </c>
      <c r="R248" s="282"/>
    </row>
    <row r="249" spans="1:18" ht="15.75" thickBot="1" x14ac:dyDescent="0.3">
      <c r="A249" s="254" t="s">
        <v>519</v>
      </c>
      <c r="B249" s="311">
        <f t="shared" si="31"/>
        <v>241</v>
      </c>
      <c r="C249" s="312" t="s">
        <v>391</v>
      </c>
      <c r="D249" s="312" t="s">
        <v>392</v>
      </c>
      <c r="E249" s="313">
        <v>42</v>
      </c>
      <c r="F249" s="314">
        <f>обслуговування!$F$9</f>
        <v>18.35469322222222</v>
      </c>
      <c r="G249" s="314">
        <f>обслуговування!$F$14</f>
        <v>514.75357322849766</v>
      </c>
      <c r="H249" s="314">
        <f>обслуговування!$F$15</f>
        <v>590.82555883754219</v>
      </c>
      <c r="I249" s="314">
        <f>обслуговування!$F$20</f>
        <v>1.8354693222222223</v>
      </c>
      <c r="J249" s="314">
        <f>обслуговування!$F$21</f>
        <v>168.86539419157262</v>
      </c>
      <c r="K249" s="315">
        <f t="shared" si="32"/>
        <v>1294.6346888020571</v>
      </c>
      <c r="L249" s="315">
        <f t="shared" si="33"/>
        <v>38.839040664061713</v>
      </c>
      <c r="M249" s="315">
        <f t="shared" si="34"/>
        <v>1333.4737294661188</v>
      </c>
      <c r="N249" s="315">
        <f t="shared" si="35"/>
        <v>266.6947458932238</v>
      </c>
      <c r="O249" s="315">
        <f t="shared" si="36"/>
        <v>1600.1684753593427</v>
      </c>
      <c r="P249" s="315">
        <f t="shared" si="37"/>
        <v>42</v>
      </c>
      <c r="Q249" s="316">
        <f t="shared" si="38"/>
        <v>9.5248123533294198</v>
      </c>
      <c r="R249" s="282"/>
    </row>
    <row r="250" spans="1:18" ht="15.75" thickBot="1" x14ac:dyDescent="0.3">
      <c r="A250" s="254" t="s">
        <v>519</v>
      </c>
      <c r="B250" s="311">
        <f t="shared" si="31"/>
        <v>242</v>
      </c>
      <c r="C250" s="312" t="s">
        <v>362</v>
      </c>
      <c r="D250" s="312" t="s">
        <v>190</v>
      </c>
      <c r="E250" s="313">
        <v>31</v>
      </c>
      <c r="F250" s="314">
        <f>обслуговування!$F$9</f>
        <v>18.35469322222222</v>
      </c>
      <c r="G250" s="314">
        <f>обслуговування!$F$14</f>
        <v>514.75357322849766</v>
      </c>
      <c r="H250" s="314">
        <f>обслуговування!$F$15</f>
        <v>590.82555883754219</v>
      </c>
      <c r="I250" s="314">
        <f>обслуговування!$F$20</f>
        <v>1.8354693222222223</v>
      </c>
      <c r="J250" s="314">
        <f>обслуговування!$F$21</f>
        <v>168.86539419157262</v>
      </c>
      <c r="K250" s="315">
        <f t="shared" si="32"/>
        <v>1294.6346888020571</v>
      </c>
      <c r="L250" s="315">
        <f t="shared" si="33"/>
        <v>38.839040664061713</v>
      </c>
      <c r="M250" s="315">
        <f t="shared" si="34"/>
        <v>1333.4737294661188</v>
      </c>
      <c r="N250" s="315">
        <f t="shared" si="35"/>
        <v>266.6947458932238</v>
      </c>
      <c r="O250" s="315">
        <f t="shared" si="36"/>
        <v>1600.1684753593427</v>
      </c>
      <c r="P250" s="315">
        <f t="shared" si="37"/>
        <v>31</v>
      </c>
      <c r="Q250" s="316">
        <f t="shared" si="38"/>
        <v>12.904584478704376</v>
      </c>
      <c r="R250" s="282">
        <v>2</v>
      </c>
    </row>
    <row r="251" spans="1:18" ht="15.75" thickBot="1" x14ac:dyDescent="0.3">
      <c r="A251" s="254" t="s">
        <v>519</v>
      </c>
      <c r="B251" s="311">
        <f t="shared" si="31"/>
        <v>243</v>
      </c>
      <c r="C251" s="312" t="s">
        <v>362</v>
      </c>
      <c r="D251" s="312" t="s">
        <v>393</v>
      </c>
      <c r="E251" s="313">
        <v>31</v>
      </c>
      <c r="F251" s="314">
        <f>обслуговування!$F$9</f>
        <v>18.35469322222222</v>
      </c>
      <c r="G251" s="314">
        <f>обслуговування!$F$14</f>
        <v>514.75357322849766</v>
      </c>
      <c r="H251" s="314">
        <f>обслуговування!$F$15</f>
        <v>590.82555883754219</v>
      </c>
      <c r="I251" s="314">
        <f>обслуговування!$F$20</f>
        <v>1.8354693222222223</v>
      </c>
      <c r="J251" s="314">
        <f>обслуговування!$F$21</f>
        <v>168.86539419157262</v>
      </c>
      <c r="K251" s="315">
        <f t="shared" si="32"/>
        <v>1294.6346888020571</v>
      </c>
      <c r="L251" s="315">
        <f t="shared" si="33"/>
        <v>38.839040664061713</v>
      </c>
      <c r="M251" s="315">
        <f t="shared" si="34"/>
        <v>1333.4737294661188</v>
      </c>
      <c r="N251" s="315">
        <f t="shared" si="35"/>
        <v>266.6947458932238</v>
      </c>
      <c r="O251" s="315">
        <f t="shared" si="36"/>
        <v>1600.1684753593427</v>
      </c>
      <c r="P251" s="315">
        <f t="shared" si="37"/>
        <v>31</v>
      </c>
      <c r="Q251" s="316">
        <f t="shared" si="38"/>
        <v>12.904584478704376</v>
      </c>
      <c r="R251" s="282">
        <v>1</v>
      </c>
    </row>
    <row r="252" spans="1:18" ht="15.75" thickBot="1" x14ac:dyDescent="0.3">
      <c r="A252" s="254" t="s">
        <v>519</v>
      </c>
      <c r="B252" s="311">
        <f t="shared" si="31"/>
        <v>244</v>
      </c>
      <c r="C252" s="312" t="s">
        <v>360</v>
      </c>
      <c r="D252" s="312" t="s">
        <v>394</v>
      </c>
      <c r="E252" s="313">
        <v>29</v>
      </c>
      <c r="F252" s="314">
        <f>обслуговування!$F$9</f>
        <v>18.35469322222222</v>
      </c>
      <c r="G252" s="314">
        <f>обслуговування!$F$14</f>
        <v>514.75357322849766</v>
      </c>
      <c r="H252" s="314">
        <f>обслуговування!$F$15</f>
        <v>590.82555883754219</v>
      </c>
      <c r="I252" s="314">
        <f>обслуговування!$F$20</f>
        <v>1.8354693222222223</v>
      </c>
      <c r="J252" s="314">
        <f>обслуговування!$F$21</f>
        <v>168.86539419157262</v>
      </c>
      <c r="K252" s="315">
        <f t="shared" si="32"/>
        <v>1294.6346888020571</v>
      </c>
      <c r="L252" s="315">
        <f t="shared" si="33"/>
        <v>38.839040664061713</v>
      </c>
      <c r="M252" s="315">
        <f t="shared" si="34"/>
        <v>1333.4737294661188</v>
      </c>
      <c r="N252" s="315">
        <f t="shared" si="35"/>
        <v>266.6947458932238</v>
      </c>
      <c r="O252" s="315">
        <f t="shared" si="36"/>
        <v>1600.1684753593427</v>
      </c>
      <c r="P252" s="315">
        <f t="shared" si="37"/>
        <v>29</v>
      </c>
      <c r="Q252" s="316">
        <f t="shared" si="38"/>
        <v>13.794555822063298</v>
      </c>
      <c r="R252" s="282">
        <v>1</v>
      </c>
    </row>
    <row r="253" spans="1:18" ht="15.75" thickBot="1" x14ac:dyDescent="0.3">
      <c r="A253" s="254" t="s">
        <v>519</v>
      </c>
      <c r="B253" s="311">
        <f t="shared" si="31"/>
        <v>245</v>
      </c>
      <c r="C253" s="312" t="s">
        <v>362</v>
      </c>
      <c r="D253" s="312" t="s">
        <v>395</v>
      </c>
      <c r="E253" s="313">
        <v>36</v>
      </c>
      <c r="F253" s="314">
        <f>обслуговування!$F$9</f>
        <v>18.35469322222222</v>
      </c>
      <c r="G253" s="314">
        <f>обслуговування!$F$14</f>
        <v>514.75357322849766</v>
      </c>
      <c r="H253" s="314">
        <f>обслуговування!$F$15</f>
        <v>590.82555883754219</v>
      </c>
      <c r="I253" s="314">
        <f>обслуговування!$F$20</f>
        <v>1.8354693222222223</v>
      </c>
      <c r="J253" s="314">
        <f>обслуговування!$F$21</f>
        <v>168.86539419157262</v>
      </c>
      <c r="K253" s="315">
        <f t="shared" si="32"/>
        <v>1294.6346888020571</v>
      </c>
      <c r="L253" s="315">
        <f t="shared" si="33"/>
        <v>38.839040664061713</v>
      </c>
      <c r="M253" s="315">
        <f t="shared" si="34"/>
        <v>1333.4737294661188</v>
      </c>
      <c r="N253" s="315">
        <f t="shared" si="35"/>
        <v>266.6947458932238</v>
      </c>
      <c r="O253" s="315">
        <f t="shared" si="36"/>
        <v>1600.1684753593427</v>
      </c>
      <c r="P253" s="315">
        <f t="shared" si="37"/>
        <v>36</v>
      </c>
      <c r="Q253" s="316">
        <f t="shared" si="38"/>
        <v>11.112281078884324</v>
      </c>
      <c r="R253" s="282">
        <v>0</v>
      </c>
    </row>
    <row r="254" spans="1:18" ht="15.75" thickBot="1" x14ac:dyDescent="0.3">
      <c r="A254" s="254" t="s">
        <v>519</v>
      </c>
      <c r="B254" s="311">
        <f t="shared" si="31"/>
        <v>246</v>
      </c>
      <c r="C254" s="312" t="s">
        <v>396</v>
      </c>
      <c r="D254" s="312" t="s">
        <v>168</v>
      </c>
      <c r="E254" s="313">
        <v>8</v>
      </c>
      <c r="F254" s="314">
        <f>обслуговування!$F$9</f>
        <v>18.35469322222222</v>
      </c>
      <c r="G254" s="314">
        <f>обслуговування!$F$14</f>
        <v>514.75357322849766</v>
      </c>
      <c r="H254" s="314">
        <f>обслуговування!$F$15</f>
        <v>590.82555883754219</v>
      </c>
      <c r="I254" s="314">
        <f>обслуговування!$F$20</f>
        <v>1.8354693222222223</v>
      </c>
      <c r="J254" s="314">
        <f>обслуговування!$F$21</f>
        <v>168.86539419157262</v>
      </c>
      <c r="K254" s="315">
        <f t="shared" si="32"/>
        <v>1294.6346888020571</v>
      </c>
      <c r="L254" s="315">
        <f t="shared" si="33"/>
        <v>38.839040664061713</v>
      </c>
      <c r="M254" s="315">
        <f t="shared" si="34"/>
        <v>1333.4737294661188</v>
      </c>
      <c r="N254" s="315">
        <f t="shared" si="35"/>
        <v>266.6947458932238</v>
      </c>
      <c r="O254" s="315">
        <f t="shared" si="36"/>
        <v>1600.1684753593427</v>
      </c>
      <c r="P254" s="315">
        <f t="shared" si="37"/>
        <v>8</v>
      </c>
      <c r="Q254" s="316">
        <f t="shared" si="38"/>
        <v>50.005264854979458</v>
      </c>
      <c r="R254" s="282"/>
    </row>
    <row r="255" spans="1:18" ht="15.75" thickBot="1" x14ac:dyDescent="0.3">
      <c r="A255" s="254" t="s">
        <v>519</v>
      </c>
      <c r="B255" s="311">
        <f t="shared" si="31"/>
        <v>247</v>
      </c>
      <c r="C255" s="312" t="s">
        <v>362</v>
      </c>
      <c r="D255" s="312" t="s">
        <v>397</v>
      </c>
      <c r="E255" s="313">
        <v>36</v>
      </c>
      <c r="F255" s="314">
        <f>обслуговування!$F$9</f>
        <v>18.35469322222222</v>
      </c>
      <c r="G255" s="314">
        <f>обслуговування!$F$14</f>
        <v>514.75357322849766</v>
      </c>
      <c r="H255" s="314">
        <f>обслуговування!$F$15</f>
        <v>590.82555883754219</v>
      </c>
      <c r="I255" s="314">
        <f>обслуговування!$F$20</f>
        <v>1.8354693222222223</v>
      </c>
      <c r="J255" s="314">
        <f>обслуговування!$F$21</f>
        <v>168.86539419157262</v>
      </c>
      <c r="K255" s="315">
        <f t="shared" si="32"/>
        <v>1294.6346888020571</v>
      </c>
      <c r="L255" s="315">
        <f t="shared" si="33"/>
        <v>38.839040664061713</v>
      </c>
      <c r="M255" s="315">
        <f t="shared" si="34"/>
        <v>1333.4737294661188</v>
      </c>
      <c r="N255" s="315">
        <f t="shared" si="35"/>
        <v>266.6947458932238</v>
      </c>
      <c r="O255" s="315">
        <f t="shared" si="36"/>
        <v>1600.1684753593427</v>
      </c>
      <c r="P255" s="315">
        <f t="shared" si="37"/>
        <v>36</v>
      </c>
      <c r="Q255" s="316">
        <f t="shared" si="38"/>
        <v>11.112281078884324</v>
      </c>
      <c r="R255" s="282"/>
    </row>
    <row r="256" spans="1:18" ht="15.75" thickBot="1" x14ac:dyDescent="0.3">
      <c r="A256" s="254" t="s">
        <v>519</v>
      </c>
      <c r="B256" s="311">
        <f t="shared" si="31"/>
        <v>248</v>
      </c>
      <c r="C256" s="312" t="s">
        <v>383</v>
      </c>
      <c r="D256" s="312" t="s">
        <v>170</v>
      </c>
      <c r="E256" s="313">
        <v>31</v>
      </c>
      <c r="F256" s="314">
        <f>обслуговування!$F$9</f>
        <v>18.35469322222222</v>
      </c>
      <c r="G256" s="314">
        <f>обслуговування!$F$14</f>
        <v>514.75357322849766</v>
      </c>
      <c r="H256" s="314">
        <f>обслуговування!$F$15</f>
        <v>590.82555883754219</v>
      </c>
      <c r="I256" s="314">
        <f>обслуговування!$F$20</f>
        <v>1.8354693222222223</v>
      </c>
      <c r="J256" s="314">
        <f>обслуговування!$F$21</f>
        <v>168.86539419157262</v>
      </c>
      <c r="K256" s="315">
        <f t="shared" si="32"/>
        <v>1294.6346888020571</v>
      </c>
      <c r="L256" s="315">
        <f t="shared" si="33"/>
        <v>38.839040664061713</v>
      </c>
      <c r="M256" s="315">
        <f t="shared" si="34"/>
        <v>1333.4737294661188</v>
      </c>
      <c r="N256" s="315">
        <f t="shared" si="35"/>
        <v>266.6947458932238</v>
      </c>
      <c r="O256" s="315">
        <f t="shared" si="36"/>
        <v>1600.1684753593427</v>
      </c>
      <c r="P256" s="315">
        <f t="shared" si="37"/>
        <v>31</v>
      </c>
      <c r="Q256" s="316">
        <f t="shared" si="38"/>
        <v>12.904584478704376</v>
      </c>
      <c r="R256" s="282"/>
    </row>
    <row r="257" spans="1:18" ht="15.75" thickBot="1" x14ac:dyDescent="0.3">
      <c r="A257" s="254" t="s">
        <v>519</v>
      </c>
      <c r="B257" s="311">
        <f t="shared" si="31"/>
        <v>249</v>
      </c>
      <c r="C257" s="312" t="s">
        <v>153</v>
      </c>
      <c r="D257" s="312" t="s">
        <v>168</v>
      </c>
      <c r="E257" s="313">
        <v>107</v>
      </c>
      <c r="F257" s="314">
        <f>обслуговування!$F$9</f>
        <v>18.35469322222222</v>
      </c>
      <c r="G257" s="314">
        <f>обслуговування!$F$14</f>
        <v>514.75357322849766</v>
      </c>
      <c r="H257" s="314">
        <f>обслуговування!$F$15</f>
        <v>590.82555883754219</v>
      </c>
      <c r="I257" s="314">
        <f>обслуговування!$F$20</f>
        <v>1.8354693222222223</v>
      </c>
      <c r="J257" s="314">
        <f>обслуговування!$F$21</f>
        <v>168.86539419157262</v>
      </c>
      <c r="K257" s="315">
        <f t="shared" si="32"/>
        <v>1294.6346888020571</v>
      </c>
      <c r="L257" s="315">
        <f t="shared" si="33"/>
        <v>38.839040664061713</v>
      </c>
      <c r="M257" s="315">
        <f t="shared" si="34"/>
        <v>1333.4737294661188</v>
      </c>
      <c r="N257" s="315">
        <f t="shared" si="35"/>
        <v>266.6947458932238</v>
      </c>
      <c r="O257" s="315">
        <f t="shared" si="36"/>
        <v>1600.1684753593427</v>
      </c>
      <c r="P257" s="315">
        <f t="shared" si="37"/>
        <v>107</v>
      </c>
      <c r="Q257" s="316">
        <f t="shared" si="38"/>
        <v>3.7387113910265017</v>
      </c>
      <c r="R257" s="282">
        <v>1</v>
      </c>
    </row>
    <row r="258" spans="1:18" ht="15.75" thickBot="1" x14ac:dyDescent="0.3">
      <c r="A258" s="254" t="s">
        <v>519</v>
      </c>
      <c r="B258" s="311">
        <f t="shared" si="31"/>
        <v>250</v>
      </c>
      <c r="C258" s="312" t="s">
        <v>362</v>
      </c>
      <c r="D258" s="312" t="s">
        <v>398</v>
      </c>
      <c r="E258" s="313">
        <v>61</v>
      </c>
      <c r="F258" s="314">
        <f>обслуговування!$F$9</f>
        <v>18.35469322222222</v>
      </c>
      <c r="G258" s="314">
        <f>обслуговування!$F$14</f>
        <v>514.75357322849766</v>
      </c>
      <c r="H258" s="314">
        <f>обслуговування!$F$15</f>
        <v>590.82555883754219</v>
      </c>
      <c r="I258" s="314">
        <f>обслуговування!$F$20</f>
        <v>1.8354693222222223</v>
      </c>
      <c r="J258" s="314">
        <f>обслуговування!$F$21</f>
        <v>168.86539419157262</v>
      </c>
      <c r="K258" s="315">
        <f t="shared" si="32"/>
        <v>1294.6346888020571</v>
      </c>
      <c r="L258" s="315">
        <f t="shared" si="33"/>
        <v>38.839040664061713</v>
      </c>
      <c r="M258" s="315">
        <f t="shared" si="34"/>
        <v>1333.4737294661188</v>
      </c>
      <c r="N258" s="315">
        <f t="shared" si="35"/>
        <v>266.6947458932238</v>
      </c>
      <c r="O258" s="315">
        <f t="shared" si="36"/>
        <v>1600.1684753593427</v>
      </c>
      <c r="P258" s="315">
        <f t="shared" si="37"/>
        <v>61</v>
      </c>
      <c r="Q258" s="316">
        <f t="shared" si="38"/>
        <v>6.558067521964519</v>
      </c>
      <c r="R258" s="282">
        <v>1</v>
      </c>
    </row>
    <row r="259" spans="1:18" ht="15.75" thickBot="1" x14ac:dyDescent="0.3">
      <c r="A259" s="258" t="s">
        <v>519</v>
      </c>
      <c r="B259" s="311">
        <f t="shared" si="31"/>
        <v>251</v>
      </c>
      <c r="C259" s="312" t="s">
        <v>399</v>
      </c>
      <c r="D259" s="312" t="s">
        <v>172</v>
      </c>
      <c r="E259" s="313">
        <v>24</v>
      </c>
      <c r="F259" s="314">
        <f>обслуговування!$F$9</f>
        <v>18.35469322222222</v>
      </c>
      <c r="G259" s="314">
        <f>обслуговування!$F$14</f>
        <v>514.75357322849766</v>
      </c>
      <c r="H259" s="314">
        <f>обслуговування!$F$15</f>
        <v>590.82555883754219</v>
      </c>
      <c r="I259" s="314">
        <f>обслуговування!$F$20</f>
        <v>1.8354693222222223</v>
      </c>
      <c r="J259" s="314">
        <f>обслуговування!$F$21</f>
        <v>168.86539419157262</v>
      </c>
      <c r="K259" s="315">
        <f t="shared" si="32"/>
        <v>1294.6346888020571</v>
      </c>
      <c r="L259" s="315">
        <f t="shared" si="33"/>
        <v>38.839040664061713</v>
      </c>
      <c r="M259" s="315">
        <f t="shared" si="34"/>
        <v>1333.4737294661188</v>
      </c>
      <c r="N259" s="315">
        <f t="shared" si="35"/>
        <v>266.6947458932238</v>
      </c>
      <c r="O259" s="315">
        <f t="shared" si="36"/>
        <v>1600.1684753593427</v>
      </c>
      <c r="P259" s="315">
        <f t="shared" si="37"/>
        <v>24</v>
      </c>
      <c r="Q259" s="316">
        <f t="shared" si="38"/>
        <v>16.668421618326487</v>
      </c>
      <c r="R259" s="282"/>
    </row>
    <row r="260" spans="1:18" ht="15.75" thickBot="1" x14ac:dyDescent="0.3">
      <c r="A260" s="254" t="s">
        <v>519</v>
      </c>
      <c r="B260" s="311">
        <f t="shared" si="31"/>
        <v>252</v>
      </c>
      <c r="C260" s="312" t="s">
        <v>347</v>
      </c>
      <c r="D260" s="312" t="s">
        <v>390</v>
      </c>
      <c r="E260" s="313">
        <v>70</v>
      </c>
      <c r="F260" s="314">
        <f>обслуговування!$F$9</f>
        <v>18.35469322222222</v>
      </c>
      <c r="G260" s="314">
        <f>обслуговування!$F$14</f>
        <v>514.75357322849766</v>
      </c>
      <c r="H260" s="314">
        <f>обслуговування!$F$15</f>
        <v>590.82555883754219</v>
      </c>
      <c r="I260" s="314">
        <f>обслуговування!$F$20</f>
        <v>1.8354693222222223</v>
      </c>
      <c r="J260" s="314">
        <f>обслуговування!$F$21</f>
        <v>168.86539419157262</v>
      </c>
      <c r="K260" s="315">
        <f t="shared" si="32"/>
        <v>1294.6346888020571</v>
      </c>
      <c r="L260" s="315">
        <f t="shared" si="33"/>
        <v>38.839040664061713</v>
      </c>
      <c r="M260" s="315">
        <f t="shared" si="34"/>
        <v>1333.4737294661188</v>
      </c>
      <c r="N260" s="315">
        <f t="shared" si="35"/>
        <v>266.6947458932238</v>
      </c>
      <c r="O260" s="315">
        <f t="shared" si="36"/>
        <v>1600.1684753593427</v>
      </c>
      <c r="P260" s="315">
        <f t="shared" si="37"/>
        <v>70</v>
      </c>
      <c r="Q260" s="316">
        <f t="shared" si="38"/>
        <v>5.714887411997652</v>
      </c>
      <c r="R260" s="282"/>
    </row>
    <row r="261" spans="1:18" ht="15.75" thickBot="1" x14ac:dyDescent="0.3">
      <c r="A261" s="254" t="s">
        <v>519</v>
      </c>
      <c r="B261" s="311">
        <f t="shared" si="31"/>
        <v>253</v>
      </c>
      <c r="C261" s="312" t="s">
        <v>400</v>
      </c>
      <c r="D261" s="312" t="s">
        <v>203</v>
      </c>
      <c r="E261" s="313">
        <v>8</v>
      </c>
      <c r="F261" s="314">
        <f>обслуговування!$F$9</f>
        <v>18.35469322222222</v>
      </c>
      <c r="G261" s="314">
        <f>обслуговування!$F$14</f>
        <v>514.75357322849766</v>
      </c>
      <c r="H261" s="314">
        <f>обслуговування!$F$15</f>
        <v>590.82555883754219</v>
      </c>
      <c r="I261" s="314">
        <f>обслуговування!$F$20</f>
        <v>1.8354693222222223</v>
      </c>
      <c r="J261" s="314">
        <f>обслуговування!$F$21</f>
        <v>168.86539419157262</v>
      </c>
      <c r="K261" s="315">
        <f t="shared" si="32"/>
        <v>1294.6346888020571</v>
      </c>
      <c r="L261" s="315">
        <f t="shared" si="33"/>
        <v>38.839040664061713</v>
      </c>
      <c r="M261" s="315">
        <f t="shared" si="34"/>
        <v>1333.4737294661188</v>
      </c>
      <c r="N261" s="315">
        <f t="shared" si="35"/>
        <v>266.6947458932238</v>
      </c>
      <c r="O261" s="315">
        <f t="shared" si="36"/>
        <v>1600.1684753593427</v>
      </c>
      <c r="P261" s="315">
        <f t="shared" si="37"/>
        <v>8</v>
      </c>
      <c r="Q261" s="316">
        <f t="shared" si="38"/>
        <v>50.005264854979458</v>
      </c>
      <c r="R261" s="282"/>
    </row>
    <row r="262" spans="1:18" ht="15.75" thickBot="1" x14ac:dyDescent="0.3">
      <c r="A262" s="254" t="s">
        <v>519</v>
      </c>
      <c r="B262" s="311">
        <f t="shared" si="31"/>
        <v>254</v>
      </c>
      <c r="C262" s="312" t="s">
        <v>396</v>
      </c>
      <c r="D262" s="312" t="s">
        <v>199</v>
      </c>
      <c r="E262" s="313">
        <v>8</v>
      </c>
      <c r="F262" s="314">
        <f>обслуговування!$F$9</f>
        <v>18.35469322222222</v>
      </c>
      <c r="G262" s="314">
        <f>обслуговування!$F$14</f>
        <v>514.75357322849766</v>
      </c>
      <c r="H262" s="314">
        <f>обслуговування!$F$15</f>
        <v>590.82555883754219</v>
      </c>
      <c r="I262" s="314">
        <f>обслуговування!$F$20</f>
        <v>1.8354693222222223</v>
      </c>
      <c r="J262" s="314">
        <f>обслуговування!$F$21</f>
        <v>168.86539419157262</v>
      </c>
      <c r="K262" s="315">
        <f t="shared" si="32"/>
        <v>1294.6346888020571</v>
      </c>
      <c r="L262" s="315">
        <f t="shared" si="33"/>
        <v>38.839040664061713</v>
      </c>
      <c r="M262" s="315">
        <f t="shared" si="34"/>
        <v>1333.4737294661188</v>
      </c>
      <c r="N262" s="315">
        <f t="shared" si="35"/>
        <v>266.6947458932238</v>
      </c>
      <c r="O262" s="315">
        <f t="shared" si="36"/>
        <v>1600.1684753593427</v>
      </c>
      <c r="P262" s="315">
        <f t="shared" si="37"/>
        <v>8</v>
      </c>
      <c r="Q262" s="316">
        <f t="shared" si="38"/>
        <v>50.005264854979458</v>
      </c>
      <c r="R262" s="282"/>
    </row>
    <row r="263" spans="1:18" ht="15.75" thickBot="1" x14ac:dyDescent="0.3">
      <c r="A263" s="254" t="s">
        <v>519</v>
      </c>
      <c r="B263" s="311">
        <f t="shared" si="31"/>
        <v>255</v>
      </c>
      <c r="C263" s="312" t="s">
        <v>400</v>
      </c>
      <c r="D263" s="312" t="s">
        <v>192</v>
      </c>
      <c r="E263" s="313">
        <v>7</v>
      </c>
      <c r="F263" s="314">
        <f>обслуговування!$F$9</f>
        <v>18.35469322222222</v>
      </c>
      <c r="G263" s="314">
        <f>обслуговування!$F$14</f>
        <v>514.75357322849766</v>
      </c>
      <c r="H263" s="314">
        <f>обслуговування!$F$15</f>
        <v>590.82555883754219</v>
      </c>
      <c r="I263" s="314">
        <f>обслуговування!$F$20</f>
        <v>1.8354693222222223</v>
      </c>
      <c r="J263" s="314">
        <f>обслуговування!$F$21</f>
        <v>168.86539419157262</v>
      </c>
      <c r="K263" s="315">
        <f t="shared" si="32"/>
        <v>1294.6346888020571</v>
      </c>
      <c r="L263" s="315">
        <f t="shared" si="33"/>
        <v>38.839040664061713</v>
      </c>
      <c r="M263" s="315">
        <f t="shared" si="34"/>
        <v>1333.4737294661188</v>
      </c>
      <c r="N263" s="315">
        <f t="shared" si="35"/>
        <v>266.6947458932238</v>
      </c>
      <c r="O263" s="315">
        <f t="shared" si="36"/>
        <v>1600.1684753593427</v>
      </c>
      <c r="P263" s="315">
        <f t="shared" si="37"/>
        <v>7</v>
      </c>
      <c r="Q263" s="316">
        <f t="shared" si="38"/>
        <v>57.148874119976526</v>
      </c>
      <c r="R263" s="282"/>
    </row>
    <row r="264" spans="1:18" ht="15.75" thickBot="1" x14ac:dyDescent="0.3">
      <c r="A264" s="254" t="s">
        <v>519</v>
      </c>
      <c r="B264" s="311">
        <f t="shared" si="31"/>
        <v>256</v>
      </c>
      <c r="C264" s="312" t="s">
        <v>400</v>
      </c>
      <c r="D264" s="312" t="s">
        <v>204</v>
      </c>
      <c r="E264" s="313">
        <v>8</v>
      </c>
      <c r="F264" s="314">
        <f>обслуговування!$F$9</f>
        <v>18.35469322222222</v>
      </c>
      <c r="G264" s="314">
        <f>обслуговування!$F$14</f>
        <v>514.75357322849766</v>
      </c>
      <c r="H264" s="314">
        <f>обслуговування!$F$15</f>
        <v>590.82555883754219</v>
      </c>
      <c r="I264" s="314">
        <f>обслуговування!$F$20</f>
        <v>1.8354693222222223</v>
      </c>
      <c r="J264" s="314">
        <f>обслуговування!$F$21</f>
        <v>168.86539419157262</v>
      </c>
      <c r="K264" s="315">
        <f t="shared" si="32"/>
        <v>1294.6346888020571</v>
      </c>
      <c r="L264" s="315">
        <f t="shared" si="33"/>
        <v>38.839040664061713</v>
      </c>
      <c r="M264" s="315">
        <f t="shared" si="34"/>
        <v>1333.4737294661188</v>
      </c>
      <c r="N264" s="315">
        <f t="shared" si="35"/>
        <v>266.6947458932238</v>
      </c>
      <c r="O264" s="315">
        <f t="shared" si="36"/>
        <v>1600.1684753593427</v>
      </c>
      <c r="P264" s="315">
        <f t="shared" si="37"/>
        <v>8</v>
      </c>
      <c r="Q264" s="316">
        <f t="shared" si="38"/>
        <v>50.005264854979458</v>
      </c>
      <c r="R264" s="282"/>
    </row>
    <row r="265" spans="1:18" ht="15.75" thickBot="1" x14ac:dyDescent="0.3">
      <c r="A265" s="254" t="s">
        <v>519</v>
      </c>
      <c r="B265" s="311">
        <f t="shared" si="31"/>
        <v>257</v>
      </c>
      <c r="C265" s="312" t="s">
        <v>347</v>
      </c>
      <c r="D265" s="312" t="s">
        <v>199</v>
      </c>
      <c r="E265" s="313">
        <v>123</v>
      </c>
      <c r="F265" s="314">
        <f>обслуговування!$F$9</f>
        <v>18.35469322222222</v>
      </c>
      <c r="G265" s="314">
        <f>обслуговування!$F$14</f>
        <v>514.75357322849766</v>
      </c>
      <c r="H265" s="314">
        <f>обслуговування!$F$15</f>
        <v>590.82555883754219</v>
      </c>
      <c r="I265" s="314">
        <f>обслуговування!$F$20</f>
        <v>1.8354693222222223</v>
      </c>
      <c r="J265" s="314">
        <f>обслуговування!$F$21</f>
        <v>168.86539419157262</v>
      </c>
      <c r="K265" s="315">
        <f t="shared" si="32"/>
        <v>1294.6346888020571</v>
      </c>
      <c r="L265" s="315">
        <f t="shared" si="33"/>
        <v>38.839040664061713</v>
      </c>
      <c r="M265" s="315">
        <f t="shared" si="34"/>
        <v>1333.4737294661188</v>
      </c>
      <c r="N265" s="315">
        <f t="shared" si="35"/>
        <v>266.6947458932238</v>
      </c>
      <c r="O265" s="315">
        <f t="shared" si="36"/>
        <v>1600.1684753593427</v>
      </c>
      <c r="P265" s="315">
        <f t="shared" si="37"/>
        <v>123</v>
      </c>
      <c r="Q265" s="316">
        <f t="shared" si="38"/>
        <v>3.2523749499173631</v>
      </c>
      <c r="R265" s="282">
        <v>1</v>
      </c>
    </row>
    <row r="266" spans="1:18" ht="15.75" thickBot="1" x14ac:dyDescent="0.3">
      <c r="A266" s="258" t="s">
        <v>519</v>
      </c>
      <c r="B266" s="311">
        <f t="shared" si="31"/>
        <v>258</v>
      </c>
      <c r="C266" s="312" t="s">
        <v>401</v>
      </c>
      <c r="D266" s="312" t="s">
        <v>301</v>
      </c>
      <c r="E266" s="313">
        <v>20</v>
      </c>
      <c r="F266" s="314">
        <f>обслуговування!$F$9</f>
        <v>18.35469322222222</v>
      </c>
      <c r="G266" s="314">
        <f>обслуговування!$F$14</f>
        <v>514.75357322849766</v>
      </c>
      <c r="H266" s="314">
        <f>обслуговування!$F$15</f>
        <v>590.82555883754219</v>
      </c>
      <c r="I266" s="314">
        <f>обслуговування!$F$20</f>
        <v>1.8354693222222223</v>
      </c>
      <c r="J266" s="314">
        <f>обслуговування!$F$21</f>
        <v>168.86539419157262</v>
      </c>
      <c r="K266" s="315">
        <f t="shared" si="32"/>
        <v>1294.6346888020571</v>
      </c>
      <c r="L266" s="315">
        <f t="shared" si="33"/>
        <v>38.839040664061713</v>
      </c>
      <c r="M266" s="315">
        <f t="shared" si="34"/>
        <v>1333.4737294661188</v>
      </c>
      <c r="N266" s="315">
        <f t="shared" si="35"/>
        <v>266.6947458932238</v>
      </c>
      <c r="O266" s="315">
        <f t="shared" si="36"/>
        <v>1600.1684753593427</v>
      </c>
      <c r="P266" s="315">
        <f t="shared" si="37"/>
        <v>20</v>
      </c>
      <c r="Q266" s="316">
        <f t="shared" si="38"/>
        <v>20.002105941991783</v>
      </c>
      <c r="R266" s="282"/>
    </row>
    <row r="267" spans="1:18" ht="15.75" thickBot="1" x14ac:dyDescent="0.3">
      <c r="A267" s="254" t="s">
        <v>519</v>
      </c>
      <c r="B267" s="311">
        <f t="shared" ref="B267:B330" si="39">B266+1</f>
        <v>259</v>
      </c>
      <c r="C267" s="312" t="s">
        <v>335</v>
      </c>
      <c r="D267" s="312" t="s">
        <v>170</v>
      </c>
      <c r="E267" s="313">
        <v>40</v>
      </c>
      <c r="F267" s="314">
        <f>обслуговування!$F$9</f>
        <v>18.35469322222222</v>
      </c>
      <c r="G267" s="314">
        <f>обслуговування!$F$14</f>
        <v>514.75357322849766</v>
      </c>
      <c r="H267" s="314">
        <f>обслуговування!$F$15</f>
        <v>590.82555883754219</v>
      </c>
      <c r="I267" s="314">
        <f>обслуговування!$F$20</f>
        <v>1.8354693222222223</v>
      </c>
      <c r="J267" s="314">
        <f>обслуговування!$F$21</f>
        <v>168.86539419157262</v>
      </c>
      <c r="K267" s="315">
        <f t="shared" si="32"/>
        <v>1294.6346888020571</v>
      </c>
      <c r="L267" s="315">
        <f t="shared" si="33"/>
        <v>38.839040664061713</v>
      </c>
      <c r="M267" s="315">
        <f t="shared" si="34"/>
        <v>1333.4737294661188</v>
      </c>
      <c r="N267" s="315">
        <f t="shared" si="35"/>
        <v>266.6947458932238</v>
      </c>
      <c r="O267" s="315">
        <f t="shared" si="36"/>
        <v>1600.1684753593427</v>
      </c>
      <c r="P267" s="315">
        <f t="shared" si="37"/>
        <v>40</v>
      </c>
      <c r="Q267" s="316">
        <f t="shared" si="38"/>
        <v>10.001052970995891</v>
      </c>
      <c r="R267" s="282"/>
    </row>
    <row r="268" spans="1:18" ht="15.75" thickBot="1" x14ac:dyDescent="0.3">
      <c r="A268" s="254" t="s">
        <v>519</v>
      </c>
      <c r="B268" s="311">
        <f t="shared" si="39"/>
        <v>260</v>
      </c>
      <c r="C268" s="312" t="s">
        <v>347</v>
      </c>
      <c r="D268" s="312" t="s">
        <v>303</v>
      </c>
      <c r="E268" s="313">
        <v>90</v>
      </c>
      <c r="F268" s="314">
        <f>обслуговування!$F$9</f>
        <v>18.35469322222222</v>
      </c>
      <c r="G268" s="314">
        <f>обслуговування!$F$14</f>
        <v>514.75357322849766</v>
      </c>
      <c r="H268" s="314">
        <f>обслуговування!$F$15</f>
        <v>590.82555883754219</v>
      </c>
      <c r="I268" s="314">
        <f>обслуговування!$F$20</f>
        <v>1.8354693222222223</v>
      </c>
      <c r="J268" s="314">
        <f>обслуговування!$F$21</f>
        <v>168.86539419157262</v>
      </c>
      <c r="K268" s="315">
        <f t="shared" si="32"/>
        <v>1294.6346888020571</v>
      </c>
      <c r="L268" s="315">
        <f t="shared" si="33"/>
        <v>38.839040664061713</v>
      </c>
      <c r="M268" s="315">
        <f t="shared" si="34"/>
        <v>1333.4737294661188</v>
      </c>
      <c r="N268" s="315">
        <f t="shared" si="35"/>
        <v>266.6947458932238</v>
      </c>
      <c r="O268" s="315">
        <f t="shared" si="36"/>
        <v>1600.1684753593427</v>
      </c>
      <c r="P268" s="315">
        <f t="shared" si="37"/>
        <v>90</v>
      </c>
      <c r="Q268" s="316">
        <f t="shared" si="38"/>
        <v>4.4449124315537301</v>
      </c>
      <c r="R268" s="282"/>
    </row>
    <row r="269" spans="1:18" ht="15.75" thickBot="1" x14ac:dyDescent="0.3">
      <c r="A269" s="254" t="s">
        <v>519</v>
      </c>
      <c r="B269" s="311">
        <f t="shared" si="39"/>
        <v>261</v>
      </c>
      <c r="C269" s="312" t="s">
        <v>402</v>
      </c>
      <c r="D269" s="312" t="s">
        <v>403</v>
      </c>
      <c r="E269" s="313">
        <v>27</v>
      </c>
      <c r="F269" s="314">
        <f>обслуговування!$F$9</f>
        <v>18.35469322222222</v>
      </c>
      <c r="G269" s="314">
        <f>обслуговування!$F$14</f>
        <v>514.75357322849766</v>
      </c>
      <c r="H269" s="314">
        <f>обслуговування!$F$15</f>
        <v>590.82555883754219</v>
      </c>
      <c r="I269" s="314">
        <f>обслуговування!$F$20</f>
        <v>1.8354693222222223</v>
      </c>
      <c r="J269" s="314">
        <f>обслуговування!$F$21</f>
        <v>168.86539419157262</v>
      </c>
      <c r="K269" s="315">
        <f t="shared" si="32"/>
        <v>1294.6346888020571</v>
      </c>
      <c r="L269" s="315">
        <f t="shared" si="33"/>
        <v>38.839040664061713</v>
      </c>
      <c r="M269" s="315">
        <f t="shared" si="34"/>
        <v>1333.4737294661188</v>
      </c>
      <c r="N269" s="315">
        <f t="shared" si="35"/>
        <v>266.6947458932238</v>
      </c>
      <c r="O269" s="315">
        <f t="shared" si="36"/>
        <v>1600.1684753593427</v>
      </c>
      <c r="P269" s="315">
        <f t="shared" si="37"/>
        <v>27</v>
      </c>
      <c r="Q269" s="316">
        <f t="shared" si="38"/>
        <v>14.816374771845766</v>
      </c>
      <c r="R269" s="282"/>
    </row>
    <row r="270" spans="1:18" ht="15.75" thickBot="1" x14ac:dyDescent="0.3">
      <c r="A270" s="254" t="s">
        <v>519</v>
      </c>
      <c r="B270" s="311">
        <f t="shared" si="39"/>
        <v>262</v>
      </c>
      <c r="C270" s="312" t="s">
        <v>347</v>
      </c>
      <c r="D270" s="312" t="s">
        <v>304</v>
      </c>
      <c r="E270" s="313">
        <v>90</v>
      </c>
      <c r="F270" s="314">
        <f>обслуговування!$F$9</f>
        <v>18.35469322222222</v>
      </c>
      <c r="G270" s="314">
        <f>обслуговування!$F$14</f>
        <v>514.75357322849766</v>
      </c>
      <c r="H270" s="314">
        <f>обслуговування!$F$15</f>
        <v>590.82555883754219</v>
      </c>
      <c r="I270" s="314">
        <f>обслуговування!$F$20</f>
        <v>1.8354693222222223</v>
      </c>
      <c r="J270" s="314">
        <f>обслуговування!$F$21</f>
        <v>168.86539419157262</v>
      </c>
      <c r="K270" s="315">
        <f t="shared" si="32"/>
        <v>1294.6346888020571</v>
      </c>
      <c r="L270" s="315">
        <f t="shared" si="33"/>
        <v>38.839040664061713</v>
      </c>
      <c r="M270" s="315">
        <f t="shared" si="34"/>
        <v>1333.4737294661188</v>
      </c>
      <c r="N270" s="315">
        <f t="shared" si="35"/>
        <v>266.6947458932238</v>
      </c>
      <c r="O270" s="315">
        <f t="shared" si="36"/>
        <v>1600.1684753593427</v>
      </c>
      <c r="P270" s="315">
        <f t="shared" si="37"/>
        <v>90</v>
      </c>
      <c r="Q270" s="316">
        <f t="shared" si="38"/>
        <v>4.4449124315537301</v>
      </c>
      <c r="R270" s="282"/>
    </row>
    <row r="271" spans="1:18" ht="15.75" thickBot="1" x14ac:dyDescent="0.3">
      <c r="A271" s="254" t="s">
        <v>519</v>
      </c>
      <c r="B271" s="311">
        <f t="shared" si="39"/>
        <v>263</v>
      </c>
      <c r="C271" s="312" t="s">
        <v>347</v>
      </c>
      <c r="D271" s="312" t="s">
        <v>301</v>
      </c>
      <c r="E271" s="313">
        <v>90</v>
      </c>
      <c r="F271" s="314">
        <f>обслуговування!$F$9</f>
        <v>18.35469322222222</v>
      </c>
      <c r="G271" s="314">
        <f>обслуговування!$F$14</f>
        <v>514.75357322849766</v>
      </c>
      <c r="H271" s="314">
        <f>обслуговування!$F$15</f>
        <v>590.82555883754219</v>
      </c>
      <c r="I271" s="314">
        <f>обслуговування!$F$20</f>
        <v>1.8354693222222223</v>
      </c>
      <c r="J271" s="314">
        <f>обслуговування!$F$21</f>
        <v>168.86539419157262</v>
      </c>
      <c r="K271" s="315">
        <f t="shared" si="32"/>
        <v>1294.6346888020571</v>
      </c>
      <c r="L271" s="315">
        <f t="shared" si="33"/>
        <v>38.839040664061713</v>
      </c>
      <c r="M271" s="315">
        <f t="shared" si="34"/>
        <v>1333.4737294661188</v>
      </c>
      <c r="N271" s="315">
        <f t="shared" si="35"/>
        <v>266.6947458932238</v>
      </c>
      <c r="O271" s="315">
        <f t="shared" si="36"/>
        <v>1600.1684753593427</v>
      </c>
      <c r="P271" s="315">
        <f t="shared" si="37"/>
        <v>90</v>
      </c>
      <c r="Q271" s="316">
        <f t="shared" si="38"/>
        <v>4.4449124315537301</v>
      </c>
      <c r="R271" s="282"/>
    </row>
    <row r="272" spans="1:18" ht="15.75" thickBot="1" x14ac:dyDescent="0.3">
      <c r="A272" s="254" t="s">
        <v>519</v>
      </c>
      <c r="B272" s="311">
        <f t="shared" si="39"/>
        <v>264</v>
      </c>
      <c r="C272" s="312" t="s">
        <v>360</v>
      </c>
      <c r="D272" s="312" t="s">
        <v>374</v>
      </c>
      <c r="E272" s="313">
        <v>30</v>
      </c>
      <c r="F272" s="314">
        <f>обслуговування!$F$9</f>
        <v>18.35469322222222</v>
      </c>
      <c r="G272" s="314">
        <f>обслуговування!$F$14</f>
        <v>514.75357322849766</v>
      </c>
      <c r="H272" s="314">
        <f>обслуговування!$F$15</f>
        <v>590.82555883754219</v>
      </c>
      <c r="I272" s="314">
        <f>обслуговування!$F$20</f>
        <v>1.8354693222222223</v>
      </c>
      <c r="J272" s="314">
        <f>обслуговування!$F$21</f>
        <v>168.86539419157262</v>
      </c>
      <c r="K272" s="315">
        <f t="shared" si="32"/>
        <v>1294.6346888020571</v>
      </c>
      <c r="L272" s="315">
        <f t="shared" si="33"/>
        <v>38.839040664061713</v>
      </c>
      <c r="M272" s="315">
        <f t="shared" si="34"/>
        <v>1333.4737294661188</v>
      </c>
      <c r="N272" s="315">
        <f t="shared" si="35"/>
        <v>266.6947458932238</v>
      </c>
      <c r="O272" s="315">
        <f t="shared" si="36"/>
        <v>1600.1684753593427</v>
      </c>
      <c r="P272" s="315">
        <f t="shared" si="37"/>
        <v>30</v>
      </c>
      <c r="Q272" s="316">
        <f t="shared" si="38"/>
        <v>13.334737294661188</v>
      </c>
      <c r="R272" s="282"/>
    </row>
    <row r="273" spans="1:18" ht="15.75" thickBot="1" x14ac:dyDescent="0.3">
      <c r="A273" s="254" t="s">
        <v>519</v>
      </c>
      <c r="B273" s="311">
        <f t="shared" si="39"/>
        <v>265</v>
      </c>
      <c r="C273" s="312" t="s">
        <v>347</v>
      </c>
      <c r="D273" s="312" t="s">
        <v>168</v>
      </c>
      <c r="E273" s="313">
        <v>140</v>
      </c>
      <c r="F273" s="314">
        <f>обслуговування!$F$9</f>
        <v>18.35469322222222</v>
      </c>
      <c r="G273" s="314">
        <f>обслуговування!$F$14</f>
        <v>514.75357322849766</v>
      </c>
      <c r="H273" s="314">
        <f>обслуговування!$F$15</f>
        <v>590.82555883754219</v>
      </c>
      <c r="I273" s="314">
        <f>обслуговування!$F$20</f>
        <v>1.8354693222222223</v>
      </c>
      <c r="J273" s="314">
        <f>обслуговування!$F$21</f>
        <v>168.86539419157262</v>
      </c>
      <c r="K273" s="315">
        <f t="shared" si="32"/>
        <v>1294.6346888020571</v>
      </c>
      <c r="L273" s="315">
        <f t="shared" si="33"/>
        <v>38.839040664061713</v>
      </c>
      <c r="M273" s="315">
        <f t="shared" si="34"/>
        <v>1333.4737294661188</v>
      </c>
      <c r="N273" s="315">
        <f t="shared" si="35"/>
        <v>266.6947458932238</v>
      </c>
      <c r="O273" s="315">
        <f t="shared" si="36"/>
        <v>1600.1684753593427</v>
      </c>
      <c r="P273" s="315">
        <f t="shared" si="37"/>
        <v>140</v>
      </c>
      <c r="Q273" s="316">
        <f t="shared" si="38"/>
        <v>2.857443705998826</v>
      </c>
      <c r="R273" s="282"/>
    </row>
    <row r="274" spans="1:18" ht="15.75" thickBot="1" x14ac:dyDescent="0.3">
      <c r="A274" s="254" t="s">
        <v>519</v>
      </c>
      <c r="B274" s="311">
        <f t="shared" si="39"/>
        <v>266</v>
      </c>
      <c r="C274" s="312" t="s">
        <v>347</v>
      </c>
      <c r="D274" s="312" t="s">
        <v>231</v>
      </c>
      <c r="E274" s="313">
        <v>60</v>
      </c>
      <c r="F274" s="314">
        <f>обслуговування!$F$9</f>
        <v>18.35469322222222</v>
      </c>
      <c r="G274" s="314">
        <f>обслуговування!$F$14</f>
        <v>514.75357322849766</v>
      </c>
      <c r="H274" s="314">
        <f>обслуговування!$F$15</f>
        <v>590.82555883754219</v>
      </c>
      <c r="I274" s="314">
        <f>обслуговування!$F$20</f>
        <v>1.8354693222222223</v>
      </c>
      <c r="J274" s="314">
        <f>обслуговування!$F$21</f>
        <v>168.86539419157262</v>
      </c>
      <c r="K274" s="315">
        <f t="shared" si="32"/>
        <v>1294.6346888020571</v>
      </c>
      <c r="L274" s="315">
        <f t="shared" si="33"/>
        <v>38.839040664061713</v>
      </c>
      <c r="M274" s="315">
        <f t="shared" si="34"/>
        <v>1333.4737294661188</v>
      </c>
      <c r="N274" s="315">
        <f t="shared" si="35"/>
        <v>266.6947458932238</v>
      </c>
      <c r="O274" s="315">
        <f t="shared" si="36"/>
        <v>1600.1684753593427</v>
      </c>
      <c r="P274" s="315">
        <f t="shared" si="37"/>
        <v>60</v>
      </c>
      <c r="Q274" s="316">
        <f t="shared" si="38"/>
        <v>6.6673686473305942</v>
      </c>
      <c r="R274" s="282"/>
    </row>
    <row r="275" spans="1:18" ht="15.75" thickBot="1" x14ac:dyDescent="0.3">
      <c r="A275" s="254" t="s">
        <v>519</v>
      </c>
      <c r="B275" s="311">
        <f t="shared" si="39"/>
        <v>267</v>
      </c>
      <c r="C275" s="312" t="s">
        <v>402</v>
      </c>
      <c r="D275" s="312" t="s">
        <v>173</v>
      </c>
      <c r="E275" s="313">
        <v>70</v>
      </c>
      <c r="F275" s="314">
        <f>обслуговування!$F$9</f>
        <v>18.35469322222222</v>
      </c>
      <c r="G275" s="314">
        <f>обслуговування!$F$14</f>
        <v>514.75357322849766</v>
      </c>
      <c r="H275" s="314">
        <f>обслуговування!$F$15</f>
        <v>590.82555883754219</v>
      </c>
      <c r="I275" s="314">
        <f>обслуговування!$F$20</f>
        <v>1.8354693222222223</v>
      </c>
      <c r="J275" s="314">
        <f>обслуговування!$F$21</f>
        <v>168.86539419157262</v>
      </c>
      <c r="K275" s="315">
        <f t="shared" si="32"/>
        <v>1294.6346888020571</v>
      </c>
      <c r="L275" s="315">
        <f t="shared" si="33"/>
        <v>38.839040664061713</v>
      </c>
      <c r="M275" s="315">
        <f t="shared" si="34"/>
        <v>1333.4737294661188</v>
      </c>
      <c r="N275" s="315">
        <f t="shared" si="35"/>
        <v>266.6947458932238</v>
      </c>
      <c r="O275" s="315">
        <f t="shared" si="36"/>
        <v>1600.1684753593427</v>
      </c>
      <c r="P275" s="315">
        <f t="shared" si="37"/>
        <v>70</v>
      </c>
      <c r="Q275" s="316">
        <f t="shared" si="38"/>
        <v>5.714887411997652</v>
      </c>
      <c r="R275" s="282"/>
    </row>
    <row r="276" spans="1:18" ht="15.75" thickBot="1" x14ac:dyDescent="0.3">
      <c r="A276" s="254" t="s">
        <v>519</v>
      </c>
      <c r="B276" s="311">
        <f t="shared" si="39"/>
        <v>268</v>
      </c>
      <c r="C276" s="312" t="s">
        <v>347</v>
      </c>
      <c r="D276" s="312" t="s">
        <v>404</v>
      </c>
      <c r="E276" s="313">
        <v>120</v>
      </c>
      <c r="F276" s="314">
        <f>обслуговування!$F$9</f>
        <v>18.35469322222222</v>
      </c>
      <c r="G276" s="314">
        <f>обслуговування!$F$14</f>
        <v>514.75357322849766</v>
      </c>
      <c r="H276" s="314">
        <f>обслуговування!$F$15</f>
        <v>590.82555883754219</v>
      </c>
      <c r="I276" s="314">
        <f>обслуговування!$F$20</f>
        <v>1.8354693222222223</v>
      </c>
      <c r="J276" s="314">
        <f>обслуговування!$F$21</f>
        <v>168.86539419157262</v>
      </c>
      <c r="K276" s="315">
        <f t="shared" si="32"/>
        <v>1294.6346888020571</v>
      </c>
      <c r="L276" s="315">
        <f t="shared" si="33"/>
        <v>38.839040664061713</v>
      </c>
      <c r="M276" s="315">
        <f t="shared" si="34"/>
        <v>1333.4737294661188</v>
      </c>
      <c r="N276" s="315">
        <f t="shared" si="35"/>
        <v>266.6947458932238</v>
      </c>
      <c r="O276" s="315">
        <f t="shared" si="36"/>
        <v>1600.1684753593427</v>
      </c>
      <c r="P276" s="315">
        <f t="shared" si="37"/>
        <v>120</v>
      </c>
      <c r="Q276" s="316">
        <f t="shared" si="38"/>
        <v>3.3336843236652971</v>
      </c>
      <c r="R276" s="282"/>
    </row>
    <row r="277" spans="1:18" ht="15.75" thickBot="1" x14ac:dyDescent="0.3">
      <c r="A277" s="254" t="s">
        <v>519</v>
      </c>
      <c r="B277" s="311">
        <f t="shared" si="39"/>
        <v>269</v>
      </c>
      <c r="C277" s="312" t="s">
        <v>347</v>
      </c>
      <c r="D277" s="312" t="s">
        <v>405</v>
      </c>
      <c r="E277" s="313">
        <v>130</v>
      </c>
      <c r="F277" s="314">
        <f>обслуговування!$F$9</f>
        <v>18.35469322222222</v>
      </c>
      <c r="G277" s="314">
        <f>обслуговування!$F$14</f>
        <v>514.75357322849766</v>
      </c>
      <c r="H277" s="314">
        <f>обслуговування!$F$15</f>
        <v>590.82555883754219</v>
      </c>
      <c r="I277" s="314">
        <f>обслуговування!$F$20</f>
        <v>1.8354693222222223</v>
      </c>
      <c r="J277" s="314">
        <f>обслуговування!$F$21</f>
        <v>168.86539419157262</v>
      </c>
      <c r="K277" s="315">
        <f t="shared" si="32"/>
        <v>1294.6346888020571</v>
      </c>
      <c r="L277" s="315">
        <f t="shared" si="33"/>
        <v>38.839040664061713</v>
      </c>
      <c r="M277" s="315">
        <f t="shared" si="34"/>
        <v>1333.4737294661188</v>
      </c>
      <c r="N277" s="315">
        <f t="shared" si="35"/>
        <v>266.6947458932238</v>
      </c>
      <c r="O277" s="315">
        <f t="shared" si="36"/>
        <v>1600.1684753593427</v>
      </c>
      <c r="P277" s="315">
        <f t="shared" si="37"/>
        <v>130</v>
      </c>
      <c r="Q277" s="316">
        <f t="shared" si="38"/>
        <v>3.0772470679987358</v>
      </c>
      <c r="R277" s="282"/>
    </row>
    <row r="278" spans="1:18" ht="15.75" thickBot="1" x14ac:dyDescent="0.3">
      <c r="A278" s="254" t="s">
        <v>519</v>
      </c>
      <c r="B278" s="311">
        <f t="shared" si="39"/>
        <v>270</v>
      </c>
      <c r="C278" s="312" t="s">
        <v>360</v>
      </c>
      <c r="D278" s="312" t="s">
        <v>406</v>
      </c>
      <c r="E278" s="313">
        <v>116</v>
      </c>
      <c r="F278" s="314">
        <f>обслуговування!$F$9</f>
        <v>18.35469322222222</v>
      </c>
      <c r="G278" s="314">
        <f>обслуговування!$F$14</f>
        <v>514.75357322849766</v>
      </c>
      <c r="H278" s="314">
        <f>обслуговування!$F$15</f>
        <v>590.82555883754219</v>
      </c>
      <c r="I278" s="314">
        <f>обслуговування!$F$20</f>
        <v>1.8354693222222223</v>
      </c>
      <c r="J278" s="314">
        <f>обслуговування!$F$21</f>
        <v>168.86539419157262</v>
      </c>
      <c r="K278" s="315">
        <f t="shared" si="32"/>
        <v>1294.6346888020571</v>
      </c>
      <c r="L278" s="315">
        <f t="shared" si="33"/>
        <v>38.839040664061713</v>
      </c>
      <c r="M278" s="315">
        <f t="shared" si="34"/>
        <v>1333.4737294661188</v>
      </c>
      <c r="N278" s="315">
        <f t="shared" si="35"/>
        <v>266.6947458932238</v>
      </c>
      <c r="O278" s="315">
        <f t="shared" si="36"/>
        <v>1600.1684753593427</v>
      </c>
      <c r="P278" s="315">
        <f t="shared" si="37"/>
        <v>116</v>
      </c>
      <c r="Q278" s="316">
        <f t="shared" si="38"/>
        <v>3.4486389555158246</v>
      </c>
      <c r="R278" s="282"/>
    </row>
    <row r="279" spans="1:18" ht="15.75" thickBot="1" x14ac:dyDescent="0.3">
      <c r="A279" s="254" t="s">
        <v>519</v>
      </c>
      <c r="B279" s="311">
        <f t="shared" si="39"/>
        <v>271</v>
      </c>
      <c r="C279" s="312" t="s">
        <v>391</v>
      </c>
      <c r="D279" s="312" t="s">
        <v>407</v>
      </c>
      <c r="E279" s="313">
        <v>121</v>
      </c>
      <c r="F279" s="314">
        <f>обслуговування!$F$9</f>
        <v>18.35469322222222</v>
      </c>
      <c r="G279" s="314">
        <f>обслуговування!$F$14</f>
        <v>514.75357322849766</v>
      </c>
      <c r="H279" s="314">
        <f>обслуговування!$F$15</f>
        <v>590.82555883754219</v>
      </c>
      <c r="I279" s="314">
        <f>обслуговування!$F$20</f>
        <v>1.8354693222222223</v>
      </c>
      <c r="J279" s="314">
        <f>обслуговування!$F$21</f>
        <v>168.86539419157262</v>
      </c>
      <c r="K279" s="315">
        <f t="shared" si="32"/>
        <v>1294.6346888020571</v>
      </c>
      <c r="L279" s="315">
        <f t="shared" si="33"/>
        <v>38.839040664061713</v>
      </c>
      <c r="M279" s="315">
        <f t="shared" si="34"/>
        <v>1333.4737294661188</v>
      </c>
      <c r="N279" s="315">
        <f t="shared" si="35"/>
        <v>266.6947458932238</v>
      </c>
      <c r="O279" s="315">
        <f t="shared" si="36"/>
        <v>1600.1684753593427</v>
      </c>
      <c r="P279" s="315">
        <f t="shared" si="37"/>
        <v>121</v>
      </c>
      <c r="Q279" s="316">
        <f t="shared" si="38"/>
        <v>3.3061332135523607</v>
      </c>
      <c r="R279" s="282"/>
    </row>
    <row r="280" spans="1:18" ht="15.75" thickBot="1" x14ac:dyDescent="0.3">
      <c r="A280" s="254" t="s">
        <v>519</v>
      </c>
      <c r="B280" s="311">
        <f t="shared" si="39"/>
        <v>272</v>
      </c>
      <c r="C280" s="312" t="s">
        <v>298</v>
      </c>
      <c r="D280" s="312" t="s">
        <v>356</v>
      </c>
      <c r="E280" s="313">
        <v>43</v>
      </c>
      <c r="F280" s="314">
        <f>обслуговування!$F$9</f>
        <v>18.35469322222222</v>
      </c>
      <c r="G280" s="314">
        <f>обслуговування!$F$14</f>
        <v>514.75357322849766</v>
      </c>
      <c r="H280" s="314">
        <f>обслуговування!$F$15</f>
        <v>590.82555883754219</v>
      </c>
      <c r="I280" s="314">
        <f>обслуговування!$F$20</f>
        <v>1.8354693222222223</v>
      </c>
      <c r="J280" s="314">
        <f>обслуговування!$F$21</f>
        <v>168.86539419157262</v>
      </c>
      <c r="K280" s="315">
        <f t="shared" si="32"/>
        <v>1294.6346888020571</v>
      </c>
      <c r="L280" s="315">
        <f t="shared" si="33"/>
        <v>38.839040664061713</v>
      </c>
      <c r="M280" s="315">
        <f t="shared" si="34"/>
        <v>1333.4737294661188</v>
      </c>
      <c r="N280" s="315">
        <f t="shared" si="35"/>
        <v>266.6947458932238</v>
      </c>
      <c r="O280" s="315">
        <f t="shared" si="36"/>
        <v>1600.1684753593427</v>
      </c>
      <c r="P280" s="315">
        <f t="shared" si="37"/>
        <v>43</v>
      </c>
      <c r="Q280" s="316">
        <f t="shared" si="38"/>
        <v>9.3033050892985045</v>
      </c>
      <c r="R280" s="282"/>
    </row>
    <row r="281" spans="1:18" ht="15.75" thickBot="1" x14ac:dyDescent="0.3">
      <c r="A281" s="254" t="s">
        <v>519</v>
      </c>
      <c r="B281" s="311">
        <f t="shared" si="39"/>
        <v>273</v>
      </c>
      <c r="C281" s="312" t="s">
        <v>298</v>
      </c>
      <c r="D281" s="312" t="s">
        <v>169</v>
      </c>
      <c r="E281" s="313">
        <v>80</v>
      </c>
      <c r="F281" s="314">
        <f>обслуговування!$F$9</f>
        <v>18.35469322222222</v>
      </c>
      <c r="G281" s="314">
        <f>обслуговування!$F$14</f>
        <v>514.75357322849766</v>
      </c>
      <c r="H281" s="314">
        <f>обслуговування!$F$15</f>
        <v>590.82555883754219</v>
      </c>
      <c r="I281" s="314">
        <f>обслуговування!$F$20</f>
        <v>1.8354693222222223</v>
      </c>
      <c r="J281" s="314">
        <f>обслуговування!$F$21</f>
        <v>168.86539419157262</v>
      </c>
      <c r="K281" s="315">
        <f t="shared" si="32"/>
        <v>1294.6346888020571</v>
      </c>
      <c r="L281" s="315">
        <f t="shared" si="33"/>
        <v>38.839040664061713</v>
      </c>
      <c r="M281" s="315">
        <f t="shared" si="34"/>
        <v>1333.4737294661188</v>
      </c>
      <c r="N281" s="315">
        <f t="shared" si="35"/>
        <v>266.6947458932238</v>
      </c>
      <c r="O281" s="315">
        <f t="shared" si="36"/>
        <v>1600.1684753593427</v>
      </c>
      <c r="P281" s="315">
        <f t="shared" si="37"/>
        <v>80</v>
      </c>
      <c r="Q281" s="316">
        <f t="shared" si="38"/>
        <v>5.0005264854979457</v>
      </c>
      <c r="R281" s="282"/>
    </row>
    <row r="282" spans="1:18" ht="15.75" thickBot="1" x14ac:dyDescent="0.3">
      <c r="A282" s="254" t="s">
        <v>519</v>
      </c>
      <c r="B282" s="311">
        <f t="shared" si="39"/>
        <v>274</v>
      </c>
      <c r="C282" s="312" t="s">
        <v>408</v>
      </c>
      <c r="D282" s="312" t="s">
        <v>172</v>
      </c>
      <c r="E282" s="313">
        <v>72</v>
      </c>
      <c r="F282" s="314">
        <f>обслуговування!$F$9</f>
        <v>18.35469322222222</v>
      </c>
      <c r="G282" s="314">
        <f>обслуговування!$F$14</f>
        <v>514.75357322849766</v>
      </c>
      <c r="H282" s="314">
        <f>обслуговування!$F$15</f>
        <v>590.82555883754219</v>
      </c>
      <c r="I282" s="314">
        <f>обслуговування!$F$20</f>
        <v>1.8354693222222223</v>
      </c>
      <c r="J282" s="314">
        <f>обслуговування!$F$21</f>
        <v>168.86539419157262</v>
      </c>
      <c r="K282" s="315">
        <f t="shared" si="32"/>
        <v>1294.6346888020571</v>
      </c>
      <c r="L282" s="315">
        <f t="shared" si="33"/>
        <v>38.839040664061713</v>
      </c>
      <c r="M282" s="315">
        <f t="shared" si="34"/>
        <v>1333.4737294661188</v>
      </c>
      <c r="N282" s="315">
        <f t="shared" si="35"/>
        <v>266.6947458932238</v>
      </c>
      <c r="O282" s="315">
        <f t="shared" si="36"/>
        <v>1600.1684753593427</v>
      </c>
      <c r="P282" s="315">
        <f t="shared" si="37"/>
        <v>72</v>
      </c>
      <c r="Q282" s="316">
        <f t="shared" si="38"/>
        <v>5.5561405394421621</v>
      </c>
      <c r="R282" s="282"/>
    </row>
    <row r="283" spans="1:18" ht="15.75" thickBot="1" x14ac:dyDescent="0.3">
      <c r="A283" s="254" t="s">
        <v>519</v>
      </c>
      <c r="B283" s="311">
        <f t="shared" si="39"/>
        <v>275</v>
      </c>
      <c r="C283" s="312" t="s">
        <v>156</v>
      </c>
      <c r="D283" s="312" t="s">
        <v>207</v>
      </c>
      <c r="E283" s="313">
        <v>171</v>
      </c>
      <c r="F283" s="314">
        <f>обслуговування!$F$9</f>
        <v>18.35469322222222</v>
      </c>
      <c r="G283" s="314">
        <f>обслуговування!$F$14</f>
        <v>514.75357322849766</v>
      </c>
      <c r="H283" s="314">
        <f>обслуговування!$F$15</f>
        <v>590.82555883754219</v>
      </c>
      <c r="I283" s="314">
        <f>обслуговування!$F$20</f>
        <v>1.8354693222222223</v>
      </c>
      <c r="J283" s="314">
        <f>обслуговування!$F$21</f>
        <v>168.86539419157262</v>
      </c>
      <c r="K283" s="315">
        <f t="shared" si="32"/>
        <v>1294.6346888020571</v>
      </c>
      <c r="L283" s="315">
        <f t="shared" si="33"/>
        <v>38.839040664061713</v>
      </c>
      <c r="M283" s="315">
        <f t="shared" si="34"/>
        <v>1333.4737294661188</v>
      </c>
      <c r="N283" s="315">
        <f t="shared" si="35"/>
        <v>266.6947458932238</v>
      </c>
      <c r="O283" s="315">
        <f t="shared" si="36"/>
        <v>1600.1684753593427</v>
      </c>
      <c r="P283" s="315">
        <f t="shared" si="37"/>
        <v>171</v>
      </c>
      <c r="Q283" s="316">
        <f t="shared" si="38"/>
        <v>2.3394275955545947</v>
      </c>
      <c r="R283" s="282"/>
    </row>
    <row r="284" spans="1:18" ht="15.75" thickBot="1" x14ac:dyDescent="0.3">
      <c r="A284" s="254" t="s">
        <v>519</v>
      </c>
      <c r="B284" s="311">
        <f t="shared" si="39"/>
        <v>276</v>
      </c>
      <c r="C284" s="312" t="s">
        <v>153</v>
      </c>
      <c r="D284" s="312" t="s">
        <v>339</v>
      </c>
      <c r="E284" s="313">
        <v>35</v>
      </c>
      <c r="F284" s="314">
        <f>обслуговування!$F$9</f>
        <v>18.35469322222222</v>
      </c>
      <c r="G284" s="314">
        <f>обслуговування!$F$14</f>
        <v>514.75357322849766</v>
      </c>
      <c r="H284" s="314">
        <f>обслуговування!$F$15</f>
        <v>590.82555883754219</v>
      </c>
      <c r="I284" s="314">
        <f>обслуговування!$F$20</f>
        <v>1.8354693222222223</v>
      </c>
      <c r="J284" s="314">
        <f>обслуговування!$F$21</f>
        <v>168.86539419157262</v>
      </c>
      <c r="K284" s="315">
        <f t="shared" si="32"/>
        <v>1294.6346888020571</v>
      </c>
      <c r="L284" s="315">
        <f t="shared" si="33"/>
        <v>38.839040664061713</v>
      </c>
      <c r="M284" s="315">
        <f t="shared" si="34"/>
        <v>1333.4737294661188</v>
      </c>
      <c r="N284" s="315">
        <f t="shared" si="35"/>
        <v>266.6947458932238</v>
      </c>
      <c r="O284" s="315">
        <f t="shared" si="36"/>
        <v>1600.1684753593427</v>
      </c>
      <c r="P284" s="315">
        <f t="shared" si="37"/>
        <v>35</v>
      </c>
      <c r="Q284" s="316">
        <f t="shared" si="38"/>
        <v>11.429774823995304</v>
      </c>
      <c r="R284" s="282"/>
    </row>
    <row r="285" spans="1:18" ht="15.75" thickBot="1" x14ac:dyDescent="0.3">
      <c r="A285" s="254" t="s">
        <v>519</v>
      </c>
      <c r="B285" s="311">
        <f t="shared" si="39"/>
        <v>277</v>
      </c>
      <c r="C285" s="312" t="s">
        <v>142</v>
      </c>
      <c r="D285" s="312" t="s">
        <v>409</v>
      </c>
      <c r="E285" s="313">
        <v>32</v>
      </c>
      <c r="F285" s="314">
        <f>обслуговування!$F$9</f>
        <v>18.35469322222222</v>
      </c>
      <c r="G285" s="314">
        <f>обслуговування!$F$14</f>
        <v>514.75357322849766</v>
      </c>
      <c r="H285" s="314">
        <f>обслуговування!$F$15</f>
        <v>590.82555883754219</v>
      </c>
      <c r="I285" s="314">
        <f>обслуговування!$F$20</f>
        <v>1.8354693222222223</v>
      </c>
      <c r="J285" s="314">
        <f>обслуговування!$F$21</f>
        <v>168.86539419157262</v>
      </c>
      <c r="K285" s="315">
        <f t="shared" si="32"/>
        <v>1294.6346888020571</v>
      </c>
      <c r="L285" s="315">
        <f t="shared" si="33"/>
        <v>38.839040664061713</v>
      </c>
      <c r="M285" s="315">
        <f t="shared" si="34"/>
        <v>1333.4737294661188</v>
      </c>
      <c r="N285" s="315">
        <f t="shared" si="35"/>
        <v>266.6947458932238</v>
      </c>
      <c r="O285" s="315">
        <f t="shared" si="36"/>
        <v>1600.1684753593427</v>
      </c>
      <c r="P285" s="315">
        <f t="shared" si="37"/>
        <v>32</v>
      </c>
      <c r="Q285" s="316">
        <f t="shared" si="38"/>
        <v>12.501316213744865</v>
      </c>
      <c r="R285" s="282"/>
    </row>
    <row r="286" spans="1:18" ht="15.75" thickBot="1" x14ac:dyDescent="0.3">
      <c r="A286" s="254" t="s">
        <v>519</v>
      </c>
      <c r="B286" s="311">
        <f t="shared" si="39"/>
        <v>278</v>
      </c>
      <c r="C286" s="312" t="s">
        <v>142</v>
      </c>
      <c r="D286" s="312" t="s">
        <v>410</v>
      </c>
      <c r="E286" s="313">
        <v>144</v>
      </c>
      <c r="F286" s="314">
        <f>обслуговування!$F$9</f>
        <v>18.35469322222222</v>
      </c>
      <c r="G286" s="314">
        <f>обслуговування!$F$14</f>
        <v>514.75357322849766</v>
      </c>
      <c r="H286" s="314">
        <f>обслуговування!$F$15</f>
        <v>590.82555883754219</v>
      </c>
      <c r="I286" s="314">
        <f>обслуговування!$F$20</f>
        <v>1.8354693222222223</v>
      </c>
      <c r="J286" s="314">
        <f>обслуговування!$F$21</f>
        <v>168.86539419157262</v>
      </c>
      <c r="K286" s="315">
        <f t="shared" si="32"/>
        <v>1294.6346888020571</v>
      </c>
      <c r="L286" s="315">
        <f t="shared" si="33"/>
        <v>38.839040664061713</v>
      </c>
      <c r="M286" s="315">
        <f t="shared" si="34"/>
        <v>1333.4737294661188</v>
      </c>
      <c r="N286" s="315">
        <f t="shared" si="35"/>
        <v>266.6947458932238</v>
      </c>
      <c r="O286" s="315">
        <f t="shared" si="36"/>
        <v>1600.1684753593427</v>
      </c>
      <c r="P286" s="315">
        <f t="shared" si="37"/>
        <v>144</v>
      </c>
      <c r="Q286" s="316">
        <f t="shared" si="38"/>
        <v>2.7780702697210811</v>
      </c>
      <c r="R286" s="282"/>
    </row>
    <row r="287" spans="1:18" ht="15.75" thickBot="1" x14ac:dyDescent="0.3">
      <c r="A287" s="254" t="s">
        <v>519</v>
      </c>
      <c r="B287" s="311">
        <f t="shared" si="39"/>
        <v>279</v>
      </c>
      <c r="C287" s="312" t="s">
        <v>142</v>
      </c>
      <c r="D287" s="312" t="s">
        <v>411</v>
      </c>
      <c r="E287" s="313">
        <v>33</v>
      </c>
      <c r="F287" s="314">
        <f>обслуговування!$F$9</f>
        <v>18.35469322222222</v>
      </c>
      <c r="G287" s="314">
        <f>обслуговування!$F$14</f>
        <v>514.75357322849766</v>
      </c>
      <c r="H287" s="314">
        <f>обслуговування!$F$15</f>
        <v>590.82555883754219</v>
      </c>
      <c r="I287" s="314">
        <f>обслуговування!$F$20</f>
        <v>1.8354693222222223</v>
      </c>
      <c r="J287" s="314">
        <f>обслуговування!$F$21</f>
        <v>168.86539419157262</v>
      </c>
      <c r="K287" s="315">
        <f t="shared" si="32"/>
        <v>1294.6346888020571</v>
      </c>
      <c r="L287" s="315">
        <f t="shared" si="33"/>
        <v>38.839040664061713</v>
      </c>
      <c r="M287" s="315">
        <f t="shared" si="34"/>
        <v>1333.4737294661188</v>
      </c>
      <c r="N287" s="315">
        <f t="shared" si="35"/>
        <v>266.6947458932238</v>
      </c>
      <c r="O287" s="315">
        <f t="shared" si="36"/>
        <v>1600.1684753593427</v>
      </c>
      <c r="P287" s="315">
        <f t="shared" si="37"/>
        <v>33</v>
      </c>
      <c r="Q287" s="316">
        <f t="shared" si="38"/>
        <v>12.122488449691989</v>
      </c>
      <c r="R287" s="282"/>
    </row>
    <row r="288" spans="1:18" ht="15.75" thickBot="1" x14ac:dyDescent="0.3">
      <c r="A288" s="254" t="s">
        <v>519</v>
      </c>
      <c r="B288" s="311">
        <f t="shared" si="39"/>
        <v>280</v>
      </c>
      <c r="C288" s="312" t="s">
        <v>155</v>
      </c>
      <c r="D288" s="312" t="s">
        <v>205</v>
      </c>
      <c r="E288" s="313">
        <v>126</v>
      </c>
      <c r="F288" s="314">
        <f>обслуговування!$F$9</f>
        <v>18.35469322222222</v>
      </c>
      <c r="G288" s="314">
        <f>обслуговування!$F$14</f>
        <v>514.75357322849766</v>
      </c>
      <c r="H288" s="314">
        <f>обслуговування!$F$15</f>
        <v>590.82555883754219</v>
      </c>
      <c r="I288" s="314">
        <f>обслуговування!$F$20</f>
        <v>1.8354693222222223</v>
      </c>
      <c r="J288" s="314">
        <f>обслуговування!$F$21</f>
        <v>168.86539419157262</v>
      </c>
      <c r="K288" s="315">
        <f t="shared" si="32"/>
        <v>1294.6346888020571</v>
      </c>
      <c r="L288" s="315">
        <f t="shared" si="33"/>
        <v>38.839040664061713</v>
      </c>
      <c r="M288" s="315">
        <f t="shared" si="34"/>
        <v>1333.4737294661188</v>
      </c>
      <c r="N288" s="315">
        <f t="shared" si="35"/>
        <v>266.6947458932238</v>
      </c>
      <c r="O288" s="315">
        <f t="shared" si="36"/>
        <v>1600.1684753593427</v>
      </c>
      <c r="P288" s="315">
        <f t="shared" si="37"/>
        <v>126</v>
      </c>
      <c r="Q288" s="316">
        <f t="shared" si="38"/>
        <v>3.1749374511098067</v>
      </c>
      <c r="R288" s="282">
        <v>1</v>
      </c>
    </row>
    <row r="289" spans="1:18" ht="15.75" thickBot="1" x14ac:dyDescent="0.3">
      <c r="A289" s="254" t="s">
        <v>519</v>
      </c>
      <c r="B289" s="311">
        <f t="shared" si="39"/>
        <v>281</v>
      </c>
      <c r="C289" s="312" t="s">
        <v>155</v>
      </c>
      <c r="D289" s="312" t="s">
        <v>398</v>
      </c>
      <c r="E289" s="313">
        <v>72</v>
      </c>
      <c r="F289" s="314">
        <f>обслуговування!$F$9</f>
        <v>18.35469322222222</v>
      </c>
      <c r="G289" s="314">
        <f>обслуговування!$F$14</f>
        <v>514.75357322849766</v>
      </c>
      <c r="H289" s="314">
        <f>обслуговування!$F$15</f>
        <v>590.82555883754219</v>
      </c>
      <c r="I289" s="314">
        <f>обслуговування!$F$20</f>
        <v>1.8354693222222223</v>
      </c>
      <c r="J289" s="314">
        <f>обслуговування!$F$21</f>
        <v>168.86539419157262</v>
      </c>
      <c r="K289" s="315">
        <f t="shared" si="32"/>
        <v>1294.6346888020571</v>
      </c>
      <c r="L289" s="315">
        <f t="shared" si="33"/>
        <v>38.839040664061713</v>
      </c>
      <c r="M289" s="315">
        <f t="shared" si="34"/>
        <v>1333.4737294661188</v>
      </c>
      <c r="N289" s="315">
        <f t="shared" si="35"/>
        <v>266.6947458932238</v>
      </c>
      <c r="O289" s="315">
        <f t="shared" si="36"/>
        <v>1600.1684753593427</v>
      </c>
      <c r="P289" s="315">
        <f t="shared" si="37"/>
        <v>72</v>
      </c>
      <c r="Q289" s="316">
        <f t="shared" si="38"/>
        <v>5.5561405394421621</v>
      </c>
      <c r="R289" s="282"/>
    </row>
    <row r="290" spans="1:18" ht="15.75" thickBot="1" x14ac:dyDescent="0.3">
      <c r="A290" s="254" t="s">
        <v>519</v>
      </c>
      <c r="B290" s="311">
        <f t="shared" si="39"/>
        <v>282</v>
      </c>
      <c r="C290" s="312" t="s">
        <v>155</v>
      </c>
      <c r="D290" s="312" t="s">
        <v>219</v>
      </c>
      <c r="E290" s="313">
        <v>81</v>
      </c>
      <c r="F290" s="314">
        <f>обслуговування!$F$9</f>
        <v>18.35469322222222</v>
      </c>
      <c r="G290" s="314">
        <f>обслуговування!$F$14</f>
        <v>514.75357322849766</v>
      </c>
      <c r="H290" s="314">
        <f>обслуговування!$F$15</f>
        <v>590.82555883754219</v>
      </c>
      <c r="I290" s="314">
        <f>обслуговування!$F$20</f>
        <v>1.8354693222222223</v>
      </c>
      <c r="J290" s="314">
        <f>обслуговування!$F$21</f>
        <v>168.86539419157262</v>
      </c>
      <c r="K290" s="315">
        <f t="shared" si="32"/>
        <v>1294.6346888020571</v>
      </c>
      <c r="L290" s="315">
        <f t="shared" si="33"/>
        <v>38.839040664061713</v>
      </c>
      <c r="M290" s="315">
        <f t="shared" si="34"/>
        <v>1333.4737294661188</v>
      </c>
      <c r="N290" s="315">
        <f t="shared" si="35"/>
        <v>266.6947458932238</v>
      </c>
      <c r="O290" s="315">
        <f t="shared" si="36"/>
        <v>1600.1684753593427</v>
      </c>
      <c r="P290" s="315">
        <f t="shared" si="37"/>
        <v>81</v>
      </c>
      <c r="Q290" s="316">
        <f t="shared" si="38"/>
        <v>4.9387915906152555</v>
      </c>
      <c r="R290" s="282"/>
    </row>
    <row r="291" spans="1:18" ht="15.75" thickBot="1" x14ac:dyDescent="0.3">
      <c r="A291" s="254" t="s">
        <v>519</v>
      </c>
      <c r="B291" s="311">
        <f t="shared" si="39"/>
        <v>283</v>
      </c>
      <c r="C291" s="312" t="s">
        <v>155</v>
      </c>
      <c r="D291" s="312" t="s">
        <v>412</v>
      </c>
      <c r="E291" s="313">
        <v>36</v>
      </c>
      <c r="F291" s="314">
        <f>обслуговування!$F$9</f>
        <v>18.35469322222222</v>
      </c>
      <c r="G291" s="314">
        <f>обслуговування!$F$14</f>
        <v>514.75357322849766</v>
      </c>
      <c r="H291" s="314">
        <f>обслуговування!$F$15</f>
        <v>590.82555883754219</v>
      </c>
      <c r="I291" s="314">
        <f>обслуговування!$F$20</f>
        <v>1.8354693222222223</v>
      </c>
      <c r="J291" s="314">
        <f>обслуговування!$F$21</f>
        <v>168.86539419157262</v>
      </c>
      <c r="K291" s="315">
        <f t="shared" si="32"/>
        <v>1294.6346888020571</v>
      </c>
      <c r="L291" s="315">
        <f t="shared" si="33"/>
        <v>38.839040664061713</v>
      </c>
      <c r="M291" s="315">
        <f t="shared" si="34"/>
        <v>1333.4737294661188</v>
      </c>
      <c r="N291" s="315">
        <f t="shared" si="35"/>
        <v>266.6947458932238</v>
      </c>
      <c r="O291" s="315">
        <f t="shared" si="36"/>
        <v>1600.1684753593427</v>
      </c>
      <c r="P291" s="315">
        <f t="shared" si="37"/>
        <v>36</v>
      </c>
      <c r="Q291" s="316">
        <f t="shared" si="38"/>
        <v>11.112281078884324</v>
      </c>
      <c r="R291" s="282"/>
    </row>
    <row r="292" spans="1:18" ht="15.75" thickBot="1" x14ac:dyDescent="0.3">
      <c r="A292" s="254" t="s">
        <v>519</v>
      </c>
      <c r="B292" s="311">
        <f t="shared" si="39"/>
        <v>284</v>
      </c>
      <c r="C292" s="312" t="s">
        <v>413</v>
      </c>
      <c r="D292" s="312" t="s">
        <v>169</v>
      </c>
      <c r="E292" s="313">
        <v>120</v>
      </c>
      <c r="F292" s="314">
        <f>обслуговування!$F$9</f>
        <v>18.35469322222222</v>
      </c>
      <c r="G292" s="314">
        <f>обслуговування!$F$14</f>
        <v>514.75357322849766</v>
      </c>
      <c r="H292" s="314">
        <f>обслуговування!$F$15</f>
        <v>590.82555883754219</v>
      </c>
      <c r="I292" s="314">
        <f>обслуговування!$F$20</f>
        <v>1.8354693222222223</v>
      </c>
      <c r="J292" s="314">
        <f>обслуговування!$F$21</f>
        <v>168.86539419157262</v>
      </c>
      <c r="K292" s="315">
        <f t="shared" si="32"/>
        <v>1294.6346888020571</v>
      </c>
      <c r="L292" s="315">
        <f t="shared" si="33"/>
        <v>38.839040664061713</v>
      </c>
      <c r="M292" s="315">
        <f t="shared" si="34"/>
        <v>1333.4737294661188</v>
      </c>
      <c r="N292" s="315">
        <f t="shared" si="35"/>
        <v>266.6947458932238</v>
      </c>
      <c r="O292" s="315">
        <f t="shared" si="36"/>
        <v>1600.1684753593427</v>
      </c>
      <c r="P292" s="315">
        <f t="shared" si="37"/>
        <v>120</v>
      </c>
      <c r="Q292" s="316">
        <f t="shared" si="38"/>
        <v>3.3336843236652971</v>
      </c>
      <c r="R292" s="282"/>
    </row>
    <row r="293" spans="1:18" ht="15.75" thickBot="1" x14ac:dyDescent="0.3">
      <c r="A293" s="254" t="s">
        <v>519</v>
      </c>
      <c r="B293" s="311">
        <f t="shared" si="39"/>
        <v>285</v>
      </c>
      <c r="C293" s="312" t="s">
        <v>373</v>
      </c>
      <c r="D293" s="312" t="s">
        <v>210</v>
      </c>
      <c r="E293" s="313">
        <v>25</v>
      </c>
      <c r="F293" s="314">
        <f>обслуговування!$F$9</f>
        <v>18.35469322222222</v>
      </c>
      <c r="G293" s="314">
        <f>обслуговування!$F$14</f>
        <v>514.75357322849766</v>
      </c>
      <c r="H293" s="314">
        <f>обслуговування!$F$15</f>
        <v>590.82555883754219</v>
      </c>
      <c r="I293" s="314">
        <f>обслуговування!$F$20</f>
        <v>1.8354693222222223</v>
      </c>
      <c r="J293" s="314">
        <f>обслуговування!$F$21</f>
        <v>168.86539419157262</v>
      </c>
      <c r="K293" s="315">
        <f t="shared" si="32"/>
        <v>1294.6346888020571</v>
      </c>
      <c r="L293" s="315">
        <f t="shared" si="33"/>
        <v>38.839040664061713</v>
      </c>
      <c r="M293" s="315">
        <f t="shared" si="34"/>
        <v>1333.4737294661188</v>
      </c>
      <c r="N293" s="315">
        <f t="shared" si="35"/>
        <v>266.6947458932238</v>
      </c>
      <c r="O293" s="315">
        <f t="shared" si="36"/>
        <v>1600.1684753593427</v>
      </c>
      <c r="P293" s="315">
        <f t="shared" si="37"/>
        <v>25</v>
      </c>
      <c r="Q293" s="316">
        <f t="shared" si="38"/>
        <v>16.001684753593427</v>
      </c>
      <c r="R293" s="282"/>
    </row>
    <row r="294" spans="1:18" ht="15.75" thickBot="1" x14ac:dyDescent="0.3">
      <c r="A294" s="254" t="s">
        <v>519</v>
      </c>
      <c r="B294" s="311">
        <f t="shared" si="39"/>
        <v>286</v>
      </c>
      <c r="C294" s="312" t="s">
        <v>373</v>
      </c>
      <c r="D294" s="312" t="s">
        <v>299</v>
      </c>
      <c r="E294" s="313">
        <v>46</v>
      </c>
      <c r="F294" s="314">
        <f>обслуговування!$F$9</f>
        <v>18.35469322222222</v>
      </c>
      <c r="G294" s="314">
        <f>обслуговування!$F$14</f>
        <v>514.75357322849766</v>
      </c>
      <c r="H294" s="314">
        <f>обслуговування!$F$15</f>
        <v>590.82555883754219</v>
      </c>
      <c r="I294" s="314">
        <f>обслуговування!$F$20</f>
        <v>1.8354693222222223</v>
      </c>
      <c r="J294" s="314">
        <f>обслуговування!$F$21</f>
        <v>168.86539419157262</v>
      </c>
      <c r="K294" s="315">
        <f t="shared" si="32"/>
        <v>1294.6346888020571</v>
      </c>
      <c r="L294" s="315">
        <f t="shared" si="33"/>
        <v>38.839040664061713</v>
      </c>
      <c r="M294" s="315">
        <f t="shared" si="34"/>
        <v>1333.4737294661188</v>
      </c>
      <c r="N294" s="315">
        <f t="shared" si="35"/>
        <v>266.6947458932238</v>
      </c>
      <c r="O294" s="315">
        <f t="shared" si="36"/>
        <v>1600.1684753593427</v>
      </c>
      <c r="P294" s="315">
        <f t="shared" si="37"/>
        <v>46</v>
      </c>
      <c r="Q294" s="316">
        <f t="shared" si="38"/>
        <v>8.6965678008659921</v>
      </c>
      <c r="R294" s="282"/>
    </row>
    <row r="295" spans="1:18" ht="15.75" thickBot="1" x14ac:dyDescent="0.3">
      <c r="A295" s="254" t="s">
        <v>519</v>
      </c>
      <c r="B295" s="311">
        <f t="shared" si="39"/>
        <v>287</v>
      </c>
      <c r="C295" s="312" t="s">
        <v>366</v>
      </c>
      <c r="D295" s="312" t="s">
        <v>414</v>
      </c>
      <c r="E295" s="313">
        <v>29</v>
      </c>
      <c r="F295" s="314">
        <f>обслуговування!$F$9</f>
        <v>18.35469322222222</v>
      </c>
      <c r="G295" s="314">
        <f>обслуговування!$F$14</f>
        <v>514.75357322849766</v>
      </c>
      <c r="H295" s="314">
        <f>обслуговування!$F$15</f>
        <v>590.82555883754219</v>
      </c>
      <c r="I295" s="314">
        <f>обслуговування!$F$20</f>
        <v>1.8354693222222223</v>
      </c>
      <c r="J295" s="314">
        <f>обслуговування!$F$21</f>
        <v>168.86539419157262</v>
      </c>
      <c r="K295" s="315">
        <f t="shared" si="32"/>
        <v>1294.6346888020571</v>
      </c>
      <c r="L295" s="315">
        <f t="shared" si="33"/>
        <v>38.839040664061713</v>
      </c>
      <c r="M295" s="315">
        <f t="shared" si="34"/>
        <v>1333.4737294661188</v>
      </c>
      <c r="N295" s="315">
        <f t="shared" si="35"/>
        <v>266.6947458932238</v>
      </c>
      <c r="O295" s="315">
        <f t="shared" si="36"/>
        <v>1600.1684753593427</v>
      </c>
      <c r="P295" s="315">
        <f t="shared" si="37"/>
        <v>29</v>
      </c>
      <c r="Q295" s="316">
        <f t="shared" si="38"/>
        <v>13.794555822063298</v>
      </c>
      <c r="R295" s="282"/>
    </row>
    <row r="296" spans="1:18" ht="15.75" thickBot="1" x14ac:dyDescent="0.3">
      <c r="A296" s="254" t="s">
        <v>519</v>
      </c>
      <c r="B296" s="311">
        <f t="shared" si="39"/>
        <v>288</v>
      </c>
      <c r="C296" s="312" t="s">
        <v>298</v>
      </c>
      <c r="D296" s="312" t="s">
        <v>414</v>
      </c>
      <c r="E296" s="313">
        <v>40</v>
      </c>
      <c r="F296" s="314">
        <f>обслуговування!$F$9</f>
        <v>18.35469322222222</v>
      </c>
      <c r="G296" s="314">
        <f>обслуговування!$F$14</f>
        <v>514.75357322849766</v>
      </c>
      <c r="H296" s="314">
        <f>обслуговування!$F$15</f>
        <v>590.82555883754219</v>
      </c>
      <c r="I296" s="314">
        <f>обслуговування!$F$20</f>
        <v>1.8354693222222223</v>
      </c>
      <c r="J296" s="314">
        <f>обслуговування!$F$21</f>
        <v>168.86539419157262</v>
      </c>
      <c r="K296" s="315">
        <f t="shared" si="32"/>
        <v>1294.6346888020571</v>
      </c>
      <c r="L296" s="315">
        <f t="shared" si="33"/>
        <v>38.839040664061713</v>
      </c>
      <c r="M296" s="315">
        <f t="shared" si="34"/>
        <v>1333.4737294661188</v>
      </c>
      <c r="N296" s="315">
        <f t="shared" si="35"/>
        <v>266.6947458932238</v>
      </c>
      <c r="O296" s="315">
        <f t="shared" si="36"/>
        <v>1600.1684753593427</v>
      </c>
      <c r="P296" s="315">
        <f t="shared" si="37"/>
        <v>40</v>
      </c>
      <c r="Q296" s="316">
        <f t="shared" si="38"/>
        <v>10.001052970995891</v>
      </c>
      <c r="R296" s="282"/>
    </row>
    <row r="297" spans="1:18" ht="15.75" thickBot="1" x14ac:dyDescent="0.3">
      <c r="A297" s="254" t="s">
        <v>519</v>
      </c>
      <c r="B297" s="311">
        <f t="shared" si="39"/>
        <v>289</v>
      </c>
      <c r="C297" s="312" t="s">
        <v>347</v>
      </c>
      <c r="D297" s="312" t="s">
        <v>192</v>
      </c>
      <c r="E297" s="313">
        <v>102</v>
      </c>
      <c r="F297" s="314">
        <f>обслуговування!$F$9</f>
        <v>18.35469322222222</v>
      </c>
      <c r="G297" s="314">
        <f>обслуговування!$F$14</f>
        <v>514.75357322849766</v>
      </c>
      <c r="H297" s="314">
        <f>обслуговування!$F$15</f>
        <v>590.82555883754219</v>
      </c>
      <c r="I297" s="314">
        <f>обслуговування!$F$20</f>
        <v>1.8354693222222223</v>
      </c>
      <c r="J297" s="314">
        <f>обслуговування!$F$21</f>
        <v>168.86539419157262</v>
      </c>
      <c r="K297" s="315">
        <f t="shared" si="32"/>
        <v>1294.6346888020571</v>
      </c>
      <c r="L297" s="315">
        <f t="shared" si="33"/>
        <v>38.839040664061713</v>
      </c>
      <c r="M297" s="315">
        <f t="shared" si="34"/>
        <v>1333.4737294661188</v>
      </c>
      <c r="N297" s="315">
        <f t="shared" si="35"/>
        <v>266.6947458932238</v>
      </c>
      <c r="O297" s="315">
        <f t="shared" si="36"/>
        <v>1600.1684753593427</v>
      </c>
      <c r="P297" s="315">
        <f t="shared" si="37"/>
        <v>102</v>
      </c>
      <c r="Q297" s="316">
        <f t="shared" si="38"/>
        <v>3.9219815572532908</v>
      </c>
      <c r="R297" s="282"/>
    </row>
    <row r="298" spans="1:18" ht="15.75" thickBot="1" x14ac:dyDescent="0.3">
      <c r="A298" s="254" t="s">
        <v>519</v>
      </c>
      <c r="B298" s="311">
        <f t="shared" si="39"/>
        <v>290</v>
      </c>
      <c r="C298" s="312" t="s">
        <v>360</v>
      </c>
      <c r="D298" s="312" t="s">
        <v>361</v>
      </c>
      <c r="E298" s="313">
        <v>30</v>
      </c>
      <c r="F298" s="314">
        <f>обслуговування!$F$9</f>
        <v>18.35469322222222</v>
      </c>
      <c r="G298" s="314">
        <f>обслуговування!$F$14</f>
        <v>514.75357322849766</v>
      </c>
      <c r="H298" s="314">
        <f>обслуговування!$F$15</f>
        <v>590.82555883754219</v>
      </c>
      <c r="I298" s="314">
        <f>обслуговування!$F$20</f>
        <v>1.8354693222222223</v>
      </c>
      <c r="J298" s="314">
        <f>обслуговування!$F$21</f>
        <v>168.86539419157262</v>
      </c>
      <c r="K298" s="315">
        <f t="shared" si="32"/>
        <v>1294.6346888020571</v>
      </c>
      <c r="L298" s="315">
        <f t="shared" si="33"/>
        <v>38.839040664061713</v>
      </c>
      <c r="M298" s="315">
        <f t="shared" si="34"/>
        <v>1333.4737294661188</v>
      </c>
      <c r="N298" s="315">
        <f t="shared" si="35"/>
        <v>266.6947458932238</v>
      </c>
      <c r="O298" s="315">
        <f t="shared" si="36"/>
        <v>1600.1684753593427</v>
      </c>
      <c r="P298" s="315">
        <f t="shared" si="37"/>
        <v>30</v>
      </c>
      <c r="Q298" s="316">
        <f t="shared" si="38"/>
        <v>13.334737294661188</v>
      </c>
      <c r="R298" s="282"/>
    </row>
    <row r="299" spans="1:18" ht="15.75" thickBot="1" x14ac:dyDescent="0.3">
      <c r="A299" s="254" t="s">
        <v>521</v>
      </c>
      <c r="B299" s="311">
        <f t="shared" si="39"/>
        <v>291</v>
      </c>
      <c r="C299" s="312" t="s">
        <v>360</v>
      </c>
      <c r="D299" s="312" t="s">
        <v>415</v>
      </c>
      <c r="E299" s="313">
        <v>68</v>
      </c>
      <c r="F299" s="314">
        <f>обслуговування!$F$9</f>
        <v>18.35469322222222</v>
      </c>
      <c r="G299" s="314">
        <f>обслуговування!$F$14</f>
        <v>514.75357322849766</v>
      </c>
      <c r="H299" s="314">
        <f>обслуговування!$F$15</f>
        <v>590.82555883754219</v>
      </c>
      <c r="I299" s="314">
        <f>обслуговування!$F$20</f>
        <v>1.8354693222222223</v>
      </c>
      <c r="J299" s="314">
        <f>обслуговування!$F$21</f>
        <v>168.86539419157262</v>
      </c>
      <c r="K299" s="315">
        <f t="shared" si="32"/>
        <v>1294.6346888020571</v>
      </c>
      <c r="L299" s="315">
        <f t="shared" si="33"/>
        <v>38.839040664061713</v>
      </c>
      <c r="M299" s="315">
        <f t="shared" si="34"/>
        <v>1333.4737294661188</v>
      </c>
      <c r="N299" s="315">
        <f t="shared" si="35"/>
        <v>266.6947458932238</v>
      </c>
      <c r="O299" s="315">
        <f t="shared" si="36"/>
        <v>1600.1684753593427</v>
      </c>
      <c r="P299" s="315">
        <f t="shared" si="37"/>
        <v>68</v>
      </c>
      <c r="Q299" s="316">
        <f t="shared" si="38"/>
        <v>5.882972335879936</v>
      </c>
      <c r="R299" s="282">
        <v>1</v>
      </c>
    </row>
    <row r="300" spans="1:18" ht="15.75" thickBot="1" x14ac:dyDescent="0.3">
      <c r="A300" s="254" t="s">
        <v>519</v>
      </c>
      <c r="B300" s="311">
        <f t="shared" si="39"/>
        <v>292</v>
      </c>
      <c r="C300" s="312" t="s">
        <v>413</v>
      </c>
      <c r="D300" s="312" t="s">
        <v>208</v>
      </c>
      <c r="E300" s="313">
        <v>108</v>
      </c>
      <c r="F300" s="314">
        <f>обслуговування!$F$9</f>
        <v>18.35469322222222</v>
      </c>
      <c r="G300" s="314">
        <f>обслуговування!$F$14</f>
        <v>514.75357322849766</v>
      </c>
      <c r="H300" s="314">
        <f>обслуговування!$F$15</f>
        <v>590.82555883754219</v>
      </c>
      <c r="I300" s="314">
        <f>обслуговування!$F$20</f>
        <v>1.8354693222222223</v>
      </c>
      <c r="J300" s="314">
        <f>обслуговування!$F$21</f>
        <v>168.86539419157262</v>
      </c>
      <c r="K300" s="315">
        <f t="shared" ref="K300:K362" si="40">F300+G300+H300+I300+J300</f>
        <v>1294.6346888020571</v>
      </c>
      <c r="L300" s="315">
        <f t="shared" ref="L300:L362" si="41">K300*3/100</f>
        <v>38.839040664061713</v>
      </c>
      <c r="M300" s="315">
        <f t="shared" ref="M300:M362" si="42">K300+L300</f>
        <v>1333.4737294661188</v>
      </c>
      <c r="N300" s="315">
        <f t="shared" ref="N300:N362" si="43">M300*0.2</f>
        <v>266.6947458932238</v>
      </c>
      <c r="O300" s="315">
        <f t="shared" ref="O300:O362" si="44">M300+N300</f>
        <v>1600.1684753593427</v>
      </c>
      <c r="P300" s="315">
        <f t="shared" ref="P300:P362" si="45">E300</f>
        <v>108</v>
      </c>
      <c r="Q300" s="316">
        <f t="shared" ref="Q300:Q362" si="46">O300/P300/4</f>
        <v>3.7040936929614414</v>
      </c>
      <c r="R300" s="282"/>
    </row>
    <row r="301" spans="1:18" ht="15.75" thickBot="1" x14ac:dyDescent="0.3">
      <c r="A301" s="254" t="s">
        <v>519</v>
      </c>
      <c r="B301" s="311">
        <f t="shared" si="39"/>
        <v>293</v>
      </c>
      <c r="C301" s="312" t="s">
        <v>155</v>
      </c>
      <c r="D301" s="312" t="s">
        <v>221</v>
      </c>
      <c r="E301" s="313">
        <v>99</v>
      </c>
      <c r="F301" s="314">
        <f>обслуговування!$F$9</f>
        <v>18.35469322222222</v>
      </c>
      <c r="G301" s="314">
        <f>обслуговування!$F$14</f>
        <v>514.75357322849766</v>
      </c>
      <c r="H301" s="314">
        <f>обслуговування!$F$15</f>
        <v>590.82555883754219</v>
      </c>
      <c r="I301" s="314">
        <f>обслуговування!$F$20</f>
        <v>1.8354693222222223</v>
      </c>
      <c r="J301" s="314">
        <f>обслуговування!$F$21</f>
        <v>168.86539419157262</v>
      </c>
      <c r="K301" s="315">
        <f t="shared" si="40"/>
        <v>1294.6346888020571</v>
      </c>
      <c r="L301" s="315">
        <f t="shared" si="41"/>
        <v>38.839040664061713</v>
      </c>
      <c r="M301" s="315">
        <f t="shared" si="42"/>
        <v>1333.4737294661188</v>
      </c>
      <c r="N301" s="315">
        <f t="shared" si="43"/>
        <v>266.6947458932238</v>
      </c>
      <c r="O301" s="315">
        <f t="shared" si="44"/>
        <v>1600.1684753593427</v>
      </c>
      <c r="P301" s="315">
        <f t="shared" si="45"/>
        <v>99</v>
      </c>
      <c r="Q301" s="316">
        <f t="shared" si="46"/>
        <v>4.040829483230663</v>
      </c>
      <c r="R301" s="282"/>
    </row>
    <row r="302" spans="1:18" ht="15.75" thickBot="1" x14ac:dyDescent="0.3">
      <c r="A302" s="254" t="s">
        <v>519</v>
      </c>
      <c r="B302" s="311">
        <f t="shared" si="39"/>
        <v>294</v>
      </c>
      <c r="C302" s="312" t="s">
        <v>155</v>
      </c>
      <c r="D302" s="312" t="s">
        <v>173</v>
      </c>
      <c r="E302" s="313">
        <v>64</v>
      </c>
      <c r="F302" s="314">
        <f>обслуговування!$F$9</f>
        <v>18.35469322222222</v>
      </c>
      <c r="G302" s="314">
        <f>обслуговування!$F$14</f>
        <v>514.75357322849766</v>
      </c>
      <c r="H302" s="314">
        <f>обслуговування!$F$15</f>
        <v>590.82555883754219</v>
      </c>
      <c r="I302" s="314">
        <f>обслуговування!$F$20</f>
        <v>1.8354693222222223</v>
      </c>
      <c r="J302" s="314">
        <f>обслуговування!$F$21</f>
        <v>168.86539419157262</v>
      </c>
      <c r="K302" s="315">
        <f t="shared" si="40"/>
        <v>1294.6346888020571</v>
      </c>
      <c r="L302" s="315">
        <f t="shared" si="41"/>
        <v>38.839040664061713</v>
      </c>
      <c r="M302" s="315">
        <f t="shared" si="42"/>
        <v>1333.4737294661188</v>
      </c>
      <c r="N302" s="315">
        <f t="shared" si="43"/>
        <v>266.6947458932238</v>
      </c>
      <c r="O302" s="315">
        <f t="shared" si="44"/>
        <v>1600.1684753593427</v>
      </c>
      <c r="P302" s="315">
        <f t="shared" si="45"/>
        <v>64</v>
      </c>
      <c r="Q302" s="316">
        <f t="shared" si="46"/>
        <v>6.2506581068724323</v>
      </c>
      <c r="R302" s="282"/>
    </row>
    <row r="303" spans="1:18" ht="15.75" thickBot="1" x14ac:dyDescent="0.3">
      <c r="A303" s="254" t="s">
        <v>519</v>
      </c>
      <c r="B303" s="311">
        <f t="shared" si="39"/>
        <v>295</v>
      </c>
      <c r="C303" s="312" t="s">
        <v>139</v>
      </c>
      <c r="D303" s="312" t="s">
        <v>207</v>
      </c>
      <c r="E303" s="313">
        <v>91</v>
      </c>
      <c r="F303" s="314">
        <f>обслуговування!$F$9</f>
        <v>18.35469322222222</v>
      </c>
      <c r="G303" s="314">
        <f>обслуговування!$F$14</f>
        <v>514.75357322849766</v>
      </c>
      <c r="H303" s="314">
        <f>обслуговування!$F$15</f>
        <v>590.82555883754219</v>
      </c>
      <c r="I303" s="314">
        <f>обслуговування!$F$20</f>
        <v>1.8354693222222223</v>
      </c>
      <c r="J303" s="314">
        <f>обслуговування!$F$21</f>
        <v>168.86539419157262</v>
      </c>
      <c r="K303" s="315">
        <f t="shared" si="40"/>
        <v>1294.6346888020571</v>
      </c>
      <c r="L303" s="315">
        <f t="shared" si="41"/>
        <v>38.839040664061713</v>
      </c>
      <c r="M303" s="315">
        <f t="shared" si="42"/>
        <v>1333.4737294661188</v>
      </c>
      <c r="N303" s="315">
        <f t="shared" si="43"/>
        <v>266.6947458932238</v>
      </c>
      <c r="O303" s="315">
        <f t="shared" si="44"/>
        <v>1600.1684753593427</v>
      </c>
      <c r="P303" s="315">
        <f t="shared" si="45"/>
        <v>91</v>
      </c>
      <c r="Q303" s="316">
        <f t="shared" si="46"/>
        <v>4.3960672399981942</v>
      </c>
      <c r="R303" s="282"/>
    </row>
    <row r="304" spans="1:18" ht="15.75" thickBot="1" x14ac:dyDescent="0.3">
      <c r="A304" s="254" t="s">
        <v>521</v>
      </c>
      <c r="B304" s="311">
        <f t="shared" si="39"/>
        <v>296</v>
      </c>
      <c r="C304" s="312" t="s">
        <v>139</v>
      </c>
      <c r="D304" s="312" t="s">
        <v>222</v>
      </c>
      <c r="E304" s="313">
        <v>144</v>
      </c>
      <c r="F304" s="314">
        <f>обслуговування!$F$9</f>
        <v>18.35469322222222</v>
      </c>
      <c r="G304" s="314">
        <f>обслуговування!$F$14</f>
        <v>514.75357322849766</v>
      </c>
      <c r="H304" s="314">
        <f>обслуговування!$F$15</f>
        <v>590.82555883754219</v>
      </c>
      <c r="I304" s="314">
        <f>обслуговування!$F$20</f>
        <v>1.8354693222222223</v>
      </c>
      <c r="J304" s="314">
        <f>обслуговування!$F$21</f>
        <v>168.86539419157262</v>
      </c>
      <c r="K304" s="315">
        <f t="shared" si="40"/>
        <v>1294.6346888020571</v>
      </c>
      <c r="L304" s="315">
        <f t="shared" si="41"/>
        <v>38.839040664061713</v>
      </c>
      <c r="M304" s="315">
        <f t="shared" si="42"/>
        <v>1333.4737294661188</v>
      </c>
      <c r="N304" s="315">
        <f t="shared" si="43"/>
        <v>266.6947458932238</v>
      </c>
      <c r="O304" s="315">
        <f t="shared" si="44"/>
        <v>1600.1684753593427</v>
      </c>
      <c r="P304" s="315">
        <f t="shared" si="45"/>
        <v>144</v>
      </c>
      <c r="Q304" s="316">
        <f t="shared" si="46"/>
        <v>2.7780702697210811</v>
      </c>
      <c r="R304" s="282"/>
    </row>
    <row r="305" spans="1:18" ht="15.75" thickBot="1" x14ac:dyDescent="0.3">
      <c r="A305" s="254" t="s">
        <v>519</v>
      </c>
      <c r="B305" s="311">
        <f t="shared" si="39"/>
        <v>297</v>
      </c>
      <c r="C305" s="312" t="s">
        <v>139</v>
      </c>
      <c r="D305" s="312" t="s">
        <v>217</v>
      </c>
      <c r="E305" s="313">
        <v>60</v>
      </c>
      <c r="F305" s="314">
        <f>обслуговування!$F$9</f>
        <v>18.35469322222222</v>
      </c>
      <c r="G305" s="314">
        <f>обслуговування!$F$14</f>
        <v>514.75357322849766</v>
      </c>
      <c r="H305" s="314">
        <f>обслуговування!$F$15</f>
        <v>590.82555883754219</v>
      </c>
      <c r="I305" s="314">
        <f>обслуговування!$F$20</f>
        <v>1.8354693222222223</v>
      </c>
      <c r="J305" s="314">
        <f>обслуговування!$F$21</f>
        <v>168.86539419157262</v>
      </c>
      <c r="K305" s="315">
        <f t="shared" si="40"/>
        <v>1294.6346888020571</v>
      </c>
      <c r="L305" s="315">
        <f t="shared" si="41"/>
        <v>38.839040664061713</v>
      </c>
      <c r="M305" s="315">
        <f t="shared" si="42"/>
        <v>1333.4737294661188</v>
      </c>
      <c r="N305" s="315">
        <f t="shared" si="43"/>
        <v>266.6947458932238</v>
      </c>
      <c r="O305" s="315">
        <f t="shared" si="44"/>
        <v>1600.1684753593427</v>
      </c>
      <c r="P305" s="315">
        <f t="shared" si="45"/>
        <v>60</v>
      </c>
      <c r="Q305" s="316">
        <f t="shared" si="46"/>
        <v>6.6673686473305942</v>
      </c>
      <c r="R305" s="282"/>
    </row>
    <row r="306" spans="1:18" ht="15.75" thickBot="1" x14ac:dyDescent="0.3">
      <c r="A306" s="254" t="s">
        <v>519</v>
      </c>
      <c r="B306" s="311">
        <f t="shared" si="39"/>
        <v>298</v>
      </c>
      <c r="C306" s="312" t="s">
        <v>139</v>
      </c>
      <c r="D306" s="312" t="s">
        <v>204</v>
      </c>
      <c r="E306" s="313">
        <v>102</v>
      </c>
      <c r="F306" s="314">
        <f>обслуговування!$F$9</f>
        <v>18.35469322222222</v>
      </c>
      <c r="G306" s="314">
        <f>обслуговування!$F$14</f>
        <v>514.75357322849766</v>
      </c>
      <c r="H306" s="314">
        <f>обслуговування!$F$15</f>
        <v>590.82555883754219</v>
      </c>
      <c r="I306" s="314">
        <f>обслуговування!$F$20</f>
        <v>1.8354693222222223</v>
      </c>
      <c r="J306" s="314">
        <f>обслуговування!$F$21</f>
        <v>168.86539419157262</v>
      </c>
      <c r="K306" s="315">
        <f t="shared" si="40"/>
        <v>1294.6346888020571</v>
      </c>
      <c r="L306" s="315">
        <f t="shared" si="41"/>
        <v>38.839040664061713</v>
      </c>
      <c r="M306" s="315">
        <f t="shared" si="42"/>
        <v>1333.4737294661188</v>
      </c>
      <c r="N306" s="315">
        <f t="shared" si="43"/>
        <v>266.6947458932238</v>
      </c>
      <c r="O306" s="315">
        <f t="shared" si="44"/>
        <v>1600.1684753593427</v>
      </c>
      <c r="P306" s="315">
        <f t="shared" si="45"/>
        <v>102</v>
      </c>
      <c r="Q306" s="316">
        <f t="shared" si="46"/>
        <v>3.9219815572532908</v>
      </c>
      <c r="R306" s="282"/>
    </row>
    <row r="307" spans="1:18" ht="15.75" thickBot="1" x14ac:dyDescent="0.3">
      <c r="A307" s="254" t="s">
        <v>519</v>
      </c>
      <c r="B307" s="311">
        <f t="shared" si="39"/>
        <v>299</v>
      </c>
      <c r="C307" s="312" t="s">
        <v>139</v>
      </c>
      <c r="D307" s="312" t="s">
        <v>192</v>
      </c>
      <c r="E307" s="313">
        <v>60</v>
      </c>
      <c r="F307" s="314">
        <f>обслуговування!$F$9</f>
        <v>18.35469322222222</v>
      </c>
      <c r="G307" s="314">
        <f>обслуговування!$F$14</f>
        <v>514.75357322849766</v>
      </c>
      <c r="H307" s="314">
        <f>обслуговування!$F$15</f>
        <v>590.82555883754219</v>
      </c>
      <c r="I307" s="314">
        <f>обслуговування!$F$20</f>
        <v>1.8354693222222223</v>
      </c>
      <c r="J307" s="314">
        <f>обслуговування!$F$21</f>
        <v>168.86539419157262</v>
      </c>
      <c r="K307" s="315">
        <f t="shared" si="40"/>
        <v>1294.6346888020571</v>
      </c>
      <c r="L307" s="315">
        <f t="shared" si="41"/>
        <v>38.839040664061713</v>
      </c>
      <c r="M307" s="315">
        <f t="shared" si="42"/>
        <v>1333.4737294661188</v>
      </c>
      <c r="N307" s="315">
        <f t="shared" si="43"/>
        <v>266.6947458932238</v>
      </c>
      <c r="O307" s="315">
        <f t="shared" si="44"/>
        <v>1600.1684753593427</v>
      </c>
      <c r="P307" s="315">
        <f t="shared" si="45"/>
        <v>60</v>
      </c>
      <c r="Q307" s="316">
        <f t="shared" si="46"/>
        <v>6.6673686473305942</v>
      </c>
      <c r="R307" s="282"/>
    </row>
    <row r="308" spans="1:18" ht="15.75" thickBot="1" x14ac:dyDescent="0.3">
      <c r="A308" s="254" t="s">
        <v>519</v>
      </c>
      <c r="B308" s="311">
        <f t="shared" si="39"/>
        <v>300</v>
      </c>
      <c r="C308" s="312" t="s">
        <v>139</v>
      </c>
      <c r="D308" s="312" t="s">
        <v>416</v>
      </c>
      <c r="E308" s="313">
        <v>89</v>
      </c>
      <c r="F308" s="314">
        <f>обслуговування!$F$9</f>
        <v>18.35469322222222</v>
      </c>
      <c r="G308" s="314">
        <f>обслуговування!$F$14</f>
        <v>514.75357322849766</v>
      </c>
      <c r="H308" s="314">
        <f>обслуговування!$F$15</f>
        <v>590.82555883754219</v>
      </c>
      <c r="I308" s="314">
        <f>обслуговування!$F$20</f>
        <v>1.8354693222222223</v>
      </c>
      <c r="J308" s="314">
        <f>обслуговування!$F$21</f>
        <v>168.86539419157262</v>
      </c>
      <c r="K308" s="315">
        <f t="shared" si="40"/>
        <v>1294.6346888020571</v>
      </c>
      <c r="L308" s="315">
        <f t="shared" si="41"/>
        <v>38.839040664061713</v>
      </c>
      <c r="M308" s="315">
        <f t="shared" si="42"/>
        <v>1333.4737294661188</v>
      </c>
      <c r="N308" s="315">
        <f t="shared" si="43"/>
        <v>266.6947458932238</v>
      </c>
      <c r="O308" s="315">
        <f t="shared" si="44"/>
        <v>1600.1684753593427</v>
      </c>
      <c r="P308" s="315">
        <f t="shared" si="45"/>
        <v>89</v>
      </c>
      <c r="Q308" s="316">
        <f t="shared" si="46"/>
        <v>4.494855267863322</v>
      </c>
      <c r="R308" s="282"/>
    </row>
    <row r="309" spans="1:18" ht="15.75" thickBot="1" x14ac:dyDescent="0.3">
      <c r="A309" s="254" t="s">
        <v>519</v>
      </c>
      <c r="B309" s="311">
        <f t="shared" si="39"/>
        <v>301</v>
      </c>
      <c r="C309" s="312" t="s">
        <v>139</v>
      </c>
      <c r="D309" s="312" t="s">
        <v>389</v>
      </c>
      <c r="E309" s="313">
        <v>107</v>
      </c>
      <c r="F309" s="314">
        <f>обслуговування!$F$9</f>
        <v>18.35469322222222</v>
      </c>
      <c r="G309" s="314">
        <f>обслуговування!$F$14</f>
        <v>514.75357322849766</v>
      </c>
      <c r="H309" s="314">
        <f>обслуговування!$F$15</f>
        <v>590.82555883754219</v>
      </c>
      <c r="I309" s="314">
        <f>обслуговування!$F$20</f>
        <v>1.8354693222222223</v>
      </c>
      <c r="J309" s="314">
        <f>обслуговування!$F$21</f>
        <v>168.86539419157262</v>
      </c>
      <c r="K309" s="315">
        <f t="shared" si="40"/>
        <v>1294.6346888020571</v>
      </c>
      <c r="L309" s="315">
        <f t="shared" si="41"/>
        <v>38.839040664061713</v>
      </c>
      <c r="M309" s="315">
        <f t="shared" si="42"/>
        <v>1333.4737294661188</v>
      </c>
      <c r="N309" s="315">
        <f t="shared" si="43"/>
        <v>266.6947458932238</v>
      </c>
      <c r="O309" s="315">
        <f t="shared" si="44"/>
        <v>1600.1684753593427</v>
      </c>
      <c r="P309" s="315">
        <f t="shared" si="45"/>
        <v>107</v>
      </c>
      <c r="Q309" s="316">
        <f t="shared" si="46"/>
        <v>3.7387113910265017</v>
      </c>
      <c r="R309" s="282"/>
    </row>
    <row r="310" spans="1:18" ht="15.75" thickBot="1" x14ac:dyDescent="0.3">
      <c r="A310" s="254" t="s">
        <v>519</v>
      </c>
      <c r="B310" s="311">
        <f t="shared" si="39"/>
        <v>302</v>
      </c>
      <c r="C310" s="312" t="s">
        <v>306</v>
      </c>
      <c r="D310" s="312" t="s">
        <v>417</v>
      </c>
      <c r="E310" s="313">
        <v>70</v>
      </c>
      <c r="F310" s="314">
        <f>обслуговування!$F$9</f>
        <v>18.35469322222222</v>
      </c>
      <c r="G310" s="314">
        <f>обслуговування!$F$14</f>
        <v>514.75357322849766</v>
      </c>
      <c r="H310" s="314">
        <f>обслуговування!$F$15</f>
        <v>590.82555883754219</v>
      </c>
      <c r="I310" s="314">
        <f>обслуговування!$F$20</f>
        <v>1.8354693222222223</v>
      </c>
      <c r="J310" s="314">
        <f>обслуговування!$F$21</f>
        <v>168.86539419157262</v>
      </c>
      <c r="K310" s="315">
        <f t="shared" si="40"/>
        <v>1294.6346888020571</v>
      </c>
      <c r="L310" s="315">
        <f t="shared" si="41"/>
        <v>38.839040664061713</v>
      </c>
      <c r="M310" s="315">
        <f t="shared" si="42"/>
        <v>1333.4737294661188</v>
      </c>
      <c r="N310" s="315">
        <f t="shared" si="43"/>
        <v>266.6947458932238</v>
      </c>
      <c r="O310" s="315">
        <f t="shared" si="44"/>
        <v>1600.1684753593427</v>
      </c>
      <c r="P310" s="315">
        <f t="shared" si="45"/>
        <v>70</v>
      </c>
      <c r="Q310" s="316">
        <f t="shared" si="46"/>
        <v>5.714887411997652</v>
      </c>
      <c r="R310" s="282">
        <v>1</v>
      </c>
    </row>
    <row r="311" spans="1:18" ht="15.75" thickBot="1" x14ac:dyDescent="0.3">
      <c r="A311" s="254" t="s">
        <v>521</v>
      </c>
      <c r="B311" s="311">
        <f t="shared" si="39"/>
        <v>303</v>
      </c>
      <c r="C311" s="312" t="s">
        <v>360</v>
      </c>
      <c r="D311" s="312" t="s">
        <v>418</v>
      </c>
      <c r="E311" s="313">
        <v>128</v>
      </c>
      <c r="F311" s="314">
        <f>обслуговування!$F$9</f>
        <v>18.35469322222222</v>
      </c>
      <c r="G311" s="314">
        <f>обслуговування!$F$14</f>
        <v>514.75357322849766</v>
      </c>
      <c r="H311" s="314">
        <f>обслуговування!$F$15</f>
        <v>590.82555883754219</v>
      </c>
      <c r="I311" s="314">
        <f>обслуговування!$F$20</f>
        <v>1.8354693222222223</v>
      </c>
      <c r="J311" s="314">
        <f>обслуговування!$F$21</f>
        <v>168.86539419157262</v>
      </c>
      <c r="K311" s="315">
        <f t="shared" si="40"/>
        <v>1294.6346888020571</v>
      </c>
      <c r="L311" s="315">
        <f t="shared" si="41"/>
        <v>38.839040664061713</v>
      </c>
      <c r="M311" s="315">
        <f t="shared" si="42"/>
        <v>1333.4737294661188</v>
      </c>
      <c r="N311" s="315">
        <f t="shared" si="43"/>
        <v>266.6947458932238</v>
      </c>
      <c r="O311" s="315">
        <f t="shared" si="44"/>
        <v>1600.1684753593427</v>
      </c>
      <c r="P311" s="315">
        <f t="shared" si="45"/>
        <v>128</v>
      </c>
      <c r="Q311" s="316">
        <f t="shared" si="46"/>
        <v>3.1253290534362161</v>
      </c>
      <c r="R311" s="282"/>
    </row>
    <row r="312" spans="1:18" ht="15.75" thickBot="1" x14ac:dyDescent="0.3">
      <c r="A312" s="254" t="s">
        <v>519</v>
      </c>
      <c r="B312" s="311">
        <f t="shared" si="39"/>
        <v>304</v>
      </c>
      <c r="C312" s="312" t="s">
        <v>366</v>
      </c>
      <c r="D312" s="312" t="s">
        <v>419</v>
      </c>
      <c r="E312" s="313">
        <v>30</v>
      </c>
      <c r="F312" s="314">
        <f>обслуговування!$F$9</f>
        <v>18.35469322222222</v>
      </c>
      <c r="G312" s="314">
        <f>обслуговування!$F$14</f>
        <v>514.75357322849766</v>
      </c>
      <c r="H312" s="314">
        <f>обслуговування!$F$15</f>
        <v>590.82555883754219</v>
      </c>
      <c r="I312" s="314">
        <f>обслуговування!$F$20</f>
        <v>1.8354693222222223</v>
      </c>
      <c r="J312" s="314">
        <f>обслуговування!$F$21</f>
        <v>168.86539419157262</v>
      </c>
      <c r="K312" s="315">
        <f t="shared" si="40"/>
        <v>1294.6346888020571</v>
      </c>
      <c r="L312" s="315">
        <f t="shared" si="41"/>
        <v>38.839040664061713</v>
      </c>
      <c r="M312" s="315">
        <f t="shared" si="42"/>
        <v>1333.4737294661188</v>
      </c>
      <c r="N312" s="315">
        <f t="shared" si="43"/>
        <v>266.6947458932238</v>
      </c>
      <c r="O312" s="315">
        <f t="shared" si="44"/>
        <v>1600.1684753593427</v>
      </c>
      <c r="P312" s="315">
        <f t="shared" si="45"/>
        <v>30</v>
      </c>
      <c r="Q312" s="316">
        <f t="shared" si="46"/>
        <v>13.334737294661188</v>
      </c>
      <c r="R312" s="282"/>
    </row>
    <row r="313" spans="1:18" ht="15.75" thickBot="1" x14ac:dyDescent="0.3">
      <c r="A313" s="254" t="s">
        <v>519</v>
      </c>
      <c r="B313" s="311">
        <f t="shared" si="39"/>
        <v>305</v>
      </c>
      <c r="C313" s="312" t="s">
        <v>164</v>
      </c>
      <c r="D313" s="312" t="s">
        <v>191</v>
      </c>
      <c r="E313" s="313">
        <v>35</v>
      </c>
      <c r="F313" s="314">
        <f>обслуговування!$F$9</f>
        <v>18.35469322222222</v>
      </c>
      <c r="G313" s="314">
        <f>обслуговування!$F$14</f>
        <v>514.75357322849766</v>
      </c>
      <c r="H313" s="314">
        <f>обслуговування!$F$15</f>
        <v>590.82555883754219</v>
      </c>
      <c r="I313" s="314">
        <f>обслуговування!$F$20</f>
        <v>1.8354693222222223</v>
      </c>
      <c r="J313" s="314">
        <f>обслуговування!$F$21</f>
        <v>168.86539419157262</v>
      </c>
      <c r="K313" s="315">
        <f t="shared" si="40"/>
        <v>1294.6346888020571</v>
      </c>
      <c r="L313" s="315">
        <f t="shared" si="41"/>
        <v>38.839040664061713</v>
      </c>
      <c r="M313" s="315">
        <f t="shared" si="42"/>
        <v>1333.4737294661188</v>
      </c>
      <c r="N313" s="315">
        <f t="shared" si="43"/>
        <v>266.6947458932238</v>
      </c>
      <c r="O313" s="315">
        <f t="shared" si="44"/>
        <v>1600.1684753593427</v>
      </c>
      <c r="P313" s="315">
        <f t="shared" si="45"/>
        <v>35</v>
      </c>
      <c r="Q313" s="316">
        <f t="shared" si="46"/>
        <v>11.429774823995304</v>
      </c>
      <c r="R313" s="282"/>
    </row>
    <row r="314" spans="1:18" ht="15.75" thickBot="1" x14ac:dyDescent="0.3">
      <c r="A314" s="254" t="s">
        <v>519</v>
      </c>
      <c r="B314" s="311">
        <f t="shared" si="39"/>
        <v>306</v>
      </c>
      <c r="C314" s="312" t="s">
        <v>156</v>
      </c>
      <c r="D314" s="312" t="s">
        <v>167</v>
      </c>
      <c r="E314" s="313">
        <v>161</v>
      </c>
      <c r="F314" s="314">
        <f>обслуговування!$F$9</f>
        <v>18.35469322222222</v>
      </c>
      <c r="G314" s="314">
        <f>обслуговування!$F$14</f>
        <v>514.75357322849766</v>
      </c>
      <c r="H314" s="314">
        <f>обслуговування!$F$15</f>
        <v>590.82555883754219</v>
      </c>
      <c r="I314" s="314">
        <f>обслуговування!$F$20</f>
        <v>1.8354693222222223</v>
      </c>
      <c r="J314" s="314">
        <f>обслуговування!$F$21</f>
        <v>168.86539419157262</v>
      </c>
      <c r="K314" s="315">
        <f t="shared" si="40"/>
        <v>1294.6346888020571</v>
      </c>
      <c r="L314" s="315">
        <f t="shared" si="41"/>
        <v>38.839040664061713</v>
      </c>
      <c r="M314" s="315">
        <f t="shared" si="42"/>
        <v>1333.4737294661188</v>
      </c>
      <c r="N314" s="315">
        <f t="shared" si="43"/>
        <v>266.6947458932238</v>
      </c>
      <c r="O314" s="315">
        <f t="shared" si="44"/>
        <v>1600.1684753593427</v>
      </c>
      <c r="P314" s="315">
        <f t="shared" si="45"/>
        <v>161</v>
      </c>
      <c r="Q314" s="316">
        <f t="shared" si="46"/>
        <v>2.4847336573902838</v>
      </c>
      <c r="R314" s="282">
        <v>2</v>
      </c>
    </row>
    <row r="315" spans="1:18" ht="15.75" thickBot="1" x14ac:dyDescent="0.3">
      <c r="A315" s="254" t="s">
        <v>519</v>
      </c>
      <c r="B315" s="311">
        <f t="shared" si="39"/>
        <v>307</v>
      </c>
      <c r="C315" s="312" t="s">
        <v>164</v>
      </c>
      <c r="D315" s="312" t="s">
        <v>192</v>
      </c>
      <c r="E315" s="313">
        <v>35</v>
      </c>
      <c r="F315" s="314">
        <f>обслуговування!$F$9</f>
        <v>18.35469322222222</v>
      </c>
      <c r="G315" s="314">
        <f>обслуговування!$F$14</f>
        <v>514.75357322849766</v>
      </c>
      <c r="H315" s="314">
        <f>обслуговування!$F$15</f>
        <v>590.82555883754219</v>
      </c>
      <c r="I315" s="314">
        <f>обслуговування!$F$20</f>
        <v>1.8354693222222223</v>
      </c>
      <c r="J315" s="314">
        <f>обслуговування!$F$21</f>
        <v>168.86539419157262</v>
      </c>
      <c r="K315" s="315">
        <f t="shared" si="40"/>
        <v>1294.6346888020571</v>
      </c>
      <c r="L315" s="315">
        <f t="shared" si="41"/>
        <v>38.839040664061713</v>
      </c>
      <c r="M315" s="315">
        <f t="shared" si="42"/>
        <v>1333.4737294661188</v>
      </c>
      <c r="N315" s="315">
        <f t="shared" si="43"/>
        <v>266.6947458932238</v>
      </c>
      <c r="O315" s="315">
        <f t="shared" si="44"/>
        <v>1600.1684753593427</v>
      </c>
      <c r="P315" s="315">
        <f t="shared" si="45"/>
        <v>35</v>
      </c>
      <c r="Q315" s="316">
        <f t="shared" si="46"/>
        <v>11.429774823995304</v>
      </c>
      <c r="R315" s="282"/>
    </row>
    <row r="316" spans="1:18" ht="15.75" thickBot="1" x14ac:dyDescent="0.3">
      <c r="A316" s="254" t="s">
        <v>519</v>
      </c>
      <c r="B316" s="311">
        <f t="shared" si="39"/>
        <v>308</v>
      </c>
      <c r="C316" s="312" t="s">
        <v>156</v>
      </c>
      <c r="D316" s="312" t="s">
        <v>420</v>
      </c>
      <c r="E316" s="313">
        <v>113</v>
      </c>
      <c r="F316" s="314">
        <f>обслуговування!$F$9</f>
        <v>18.35469322222222</v>
      </c>
      <c r="G316" s="314">
        <f>обслуговування!$F$14</f>
        <v>514.75357322849766</v>
      </c>
      <c r="H316" s="314">
        <f>обслуговування!$F$15</f>
        <v>590.82555883754219</v>
      </c>
      <c r="I316" s="314">
        <f>обслуговування!$F$20</f>
        <v>1.8354693222222223</v>
      </c>
      <c r="J316" s="314">
        <f>обслуговування!$F$21</f>
        <v>168.86539419157262</v>
      </c>
      <c r="K316" s="315">
        <f t="shared" si="40"/>
        <v>1294.6346888020571</v>
      </c>
      <c r="L316" s="315">
        <f t="shared" si="41"/>
        <v>38.839040664061713</v>
      </c>
      <c r="M316" s="315">
        <f t="shared" si="42"/>
        <v>1333.4737294661188</v>
      </c>
      <c r="N316" s="315">
        <f t="shared" si="43"/>
        <v>266.6947458932238</v>
      </c>
      <c r="O316" s="315">
        <f t="shared" si="44"/>
        <v>1600.1684753593427</v>
      </c>
      <c r="P316" s="315">
        <f t="shared" si="45"/>
        <v>113</v>
      </c>
      <c r="Q316" s="316">
        <f t="shared" si="46"/>
        <v>3.5401957419454484</v>
      </c>
      <c r="R316" s="282">
        <v>1</v>
      </c>
    </row>
    <row r="317" spans="1:18" ht="15.75" thickBot="1" x14ac:dyDescent="0.3">
      <c r="A317" s="254" t="s">
        <v>519</v>
      </c>
      <c r="B317" s="311">
        <f t="shared" si="39"/>
        <v>309</v>
      </c>
      <c r="C317" s="312" t="s">
        <v>164</v>
      </c>
      <c r="D317" s="312" t="s">
        <v>215</v>
      </c>
      <c r="E317" s="313">
        <v>90</v>
      </c>
      <c r="F317" s="314">
        <f>обслуговування!$F$9</f>
        <v>18.35469322222222</v>
      </c>
      <c r="G317" s="314">
        <f>обслуговування!$F$14</f>
        <v>514.75357322849766</v>
      </c>
      <c r="H317" s="314">
        <f>обслуговування!$F$15</f>
        <v>590.82555883754219</v>
      </c>
      <c r="I317" s="314">
        <f>обслуговування!$F$20</f>
        <v>1.8354693222222223</v>
      </c>
      <c r="J317" s="314">
        <f>обслуговування!$F$21</f>
        <v>168.86539419157262</v>
      </c>
      <c r="K317" s="315">
        <f t="shared" si="40"/>
        <v>1294.6346888020571</v>
      </c>
      <c r="L317" s="315">
        <f t="shared" si="41"/>
        <v>38.839040664061713</v>
      </c>
      <c r="M317" s="315">
        <f t="shared" si="42"/>
        <v>1333.4737294661188</v>
      </c>
      <c r="N317" s="315">
        <f t="shared" si="43"/>
        <v>266.6947458932238</v>
      </c>
      <c r="O317" s="315">
        <f t="shared" si="44"/>
        <v>1600.1684753593427</v>
      </c>
      <c r="P317" s="315">
        <f t="shared" si="45"/>
        <v>90</v>
      </c>
      <c r="Q317" s="316">
        <f t="shared" si="46"/>
        <v>4.4449124315537301</v>
      </c>
      <c r="R317" s="282"/>
    </row>
    <row r="318" spans="1:18" ht="15.75" thickBot="1" x14ac:dyDescent="0.3">
      <c r="A318" s="254" t="s">
        <v>519</v>
      </c>
      <c r="B318" s="311">
        <f t="shared" si="39"/>
        <v>310</v>
      </c>
      <c r="C318" s="312" t="s">
        <v>142</v>
      </c>
      <c r="D318" s="312" t="s">
        <v>421</v>
      </c>
      <c r="E318" s="313">
        <v>84</v>
      </c>
      <c r="F318" s="314">
        <f>обслуговування!$F$9</f>
        <v>18.35469322222222</v>
      </c>
      <c r="G318" s="314">
        <f>обслуговування!$F$14</f>
        <v>514.75357322849766</v>
      </c>
      <c r="H318" s="314">
        <f>обслуговування!$F$15</f>
        <v>590.82555883754219</v>
      </c>
      <c r="I318" s="314">
        <f>обслуговування!$F$20</f>
        <v>1.8354693222222223</v>
      </c>
      <c r="J318" s="314">
        <f>обслуговування!$F$21</f>
        <v>168.86539419157262</v>
      </c>
      <c r="K318" s="315">
        <f t="shared" si="40"/>
        <v>1294.6346888020571</v>
      </c>
      <c r="L318" s="315">
        <f t="shared" si="41"/>
        <v>38.839040664061713</v>
      </c>
      <c r="M318" s="315">
        <f t="shared" si="42"/>
        <v>1333.4737294661188</v>
      </c>
      <c r="N318" s="315">
        <f t="shared" si="43"/>
        <v>266.6947458932238</v>
      </c>
      <c r="O318" s="315">
        <f t="shared" si="44"/>
        <v>1600.1684753593427</v>
      </c>
      <c r="P318" s="315">
        <f t="shared" si="45"/>
        <v>84</v>
      </c>
      <c r="Q318" s="316">
        <f t="shared" si="46"/>
        <v>4.7624061766647099</v>
      </c>
      <c r="R318" s="282">
        <v>1</v>
      </c>
    </row>
    <row r="319" spans="1:18" ht="15.75" thickBot="1" x14ac:dyDescent="0.3">
      <c r="A319" s="254" t="s">
        <v>519</v>
      </c>
      <c r="B319" s="311">
        <f t="shared" si="39"/>
        <v>311</v>
      </c>
      <c r="C319" s="312" t="s">
        <v>164</v>
      </c>
      <c r="D319" s="312" t="s">
        <v>311</v>
      </c>
      <c r="E319" s="313">
        <v>30</v>
      </c>
      <c r="F319" s="314">
        <f>обслуговування!$F$9</f>
        <v>18.35469322222222</v>
      </c>
      <c r="G319" s="314">
        <f>обслуговування!$F$14</f>
        <v>514.75357322849766</v>
      </c>
      <c r="H319" s="314">
        <f>обслуговування!$F$15</f>
        <v>590.82555883754219</v>
      </c>
      <c r="I319" s="314">
        <f>обслуговування!$F$20</f>
        <v>1.8354693222222223</v>
      </c>
      <c r="J319" s="314">
        <f>обслуговування!$F$21</f>
        <v>168.86539419157262</v>
      </c>
      <c r="K319" s="315">
        <f t="shared" si="40"/>
        <v>1294.6346888020571</v>
      </c>
      <c r="L319" s="315">
        <f t="shared" si="41"/>
        <v>38.839040664061713</v>
      </c>
      <c r="M319" s="315">
        <f t="shared" si="42"/>
        <v>1333.4737294661188</v>
      </c>
      <c r="N319" s="315">
        <f t="shared" si="43"/>
        <v>266.6947458932238</v>
      </c>
      <c r="O319" s="315">
        <f t="shared" si="44"/>
        <v>1600.1684753593427</v>
      </c>
      <c r="P319" s="315">
        <f t="shared" si="45"/>
        <v>30</v>
      </c>
      <c r="Q319" s="316">
        <f t="shared" si="46"/>
        <v>13.334737294661188</v>
      </c>
      <c r="R319" s="282"/>
    </row>
    <row r="320" spans="1:18" ht="15.75" thickBot="1" x14ac:dyDescent="0.3">
      <c r="A320" s="254" t="s">
        <v>519</v>
      </c>
      <c r="B320" s="311">
        <f t="shared" si="39"/>
        <v>312</v>
      </c>
      <c r="C320" s="312" t="s">
        <v>139</v>
      </c>
      <c r="D320" s="312" t="s">
        <v>191</v>
      </c>
      <c r="E320" s="313">
        <v>104</v>
      </c>
      <c r="F320" s="314">
        <f>обслуговування!$F$9</f>
        <v>18.35469322222222</v>
      </c>
      <c r="G320" s="314">
        <f>обслуговування!$F$14</f>
        <v>514.75357322849766</v>
      </c>
      <c r="H320" s="314">
        <f>обслуговування!$F$15</f>
        <v>590.82555883754219</v>
      </c>
      <c r="I320" s="314">
        <f>обслуговування!$F$20</f>
        <v>1.8354693222222223</v>
      </c>
      <c r="J320" s="314">
        <f>обслуговування!$F$21</f>
        <v>168.86539419157262</v>
      </c>
      <c r="K320" s="315">
        <f t="shared" si="40"/>
        <v>1294.6346888020571</v>
      </c>
      <c r="L320" s="315">
        <f t="shared" si="41"/>
        <v>38.839040664061713</v>
      </c>
      <c r="M320" s="315">
        <f t="shared" si="42"/>
        <v>1333.4737294661188</v>
      </c>
      <c r="N320" s="315">
        <f t="shared" si="43"/>
        <v>266.6947458932238</v>
      </c>
      <c r="O320" s="315">
        <f t="shared" si="44"/>
        <v>1600.1684753593427</v>
      </c>
      <c r="P320" s="315">
        <f t="shared" si="45"/>
        <v>104</v>
      </c>
      <c r="Q320" s="316">
        <f t="shared" si="46"/>
        <v>3.8465588349984197</v>
      </c>
      <c r="R320" s="282">
        <v>1</v>
      </c>
    </row>
    <row r="321" spans="1:18" ht="15.75" thickBot="1" x14ac:dyDescent="0.3">
      <c r="A321" s="254" t="s">
        <v>519</v>
      </c>
      <c r="B321" s="311">
        <f t="shared" si="39"/>
        <v>313</v>
      </c>
      <c r="C321" s="312" t="s">
        <v>164</v>
      </c>
      <c r="D321" s="312" t="s">
        <v>198</v>
      </c>
      <c r="E321" s="313">
        <v>92</v>
      </c>
      <c r="F321" s="314">
        <f>обслуговування!$F$9</f>
        <v>18.35469322222222</v>
      </c>
      <c r="G321" s="314">
        <f>обслуговування!$F$14</f>
        <v>514.75357322849766</v>
      </c>
      <c r="H321" s="314">
        <f>обслуговування!$F$15</f>
        <v>590.82555883754219</v>
      </c>
      <c r="I321" s="314">
        <f>обслуговування!$F$20</f>
        <v>1.8354693222222223</v>
      </c>
      <c r="J321" s="314">
        <f>обслуговування!$F$21</f>
        <v>168.86539419157262</v>
      </c>
      <c r="K321" s="315">
        <f t="shared" si="40"/>
        <v>1294.6346888020571</v>
      </c>
      <c r="L321" s="315">
        <f t="shared" si="41"/>
        <v>38.839040664061713</v>
      </c>
      <c r="M321" s="315">
        <f t="shared" si="42"/>
        <v>1333.4737294661188</v>
      </c>
      <c r="N321" s="315">
        <f t="shared" si="43"/>
        <v>266.6947458932238</v>
      </c>
      <c r="O321" s="315">
        <f t="shared" si="44"/>
        <v>1600.1684753593427</v>
      </c>
      <c r="P321" s="315">
        <f t="shared" si="45"/>
        <v>92</v>
      </c>
      <c r="Q321" s="316">
        <f t="shared" si="46"/>
        <v>4.3482839004329961</v>
      </c>
      <c r="R321" s="282"/>
    </row>
    <row r="322" spans="1:18" ht="15.75" thickBot="1" x14ac:dyDescent="0.3">
      <c r="A322" s="254" t="s">
        <v>519</v>
      </c>
      <c r="B322" s="311">
        <f t="shared" si="39"/>
        <v>314</v>
      </c>
      <c r="C322" s="312" t="s">
        <v>366</v>
      </c>
      <c r="D322" s="312" t="s">
        <v>191</v>
      </c>
      <c r="E322" s="313">
        <v>79</v>
      </c>
      <c r="F322" s="314">
        <f>обслуговування!$F$9</f>
        <v>18.35469322222222</v>
      </c>
      <c r="G322" s="314">
        <f>обслуговування!$F$14</f>
        <v>514.75357322849766</v>
      </c>
      <c r="H322" s="314">
        <f>обслуговування!$F$15</f>
        <v>590.82555883754219</v>
      </c>
      <c r="I322" s="314">
        <f>обслуговування!$F$20</f>
        <v>1.8354693222222223</v>
      </c>
      <c r="J322" s="314">
        <f>обслуговування!$F$21</f>
        <v>168.86539419157262</v>
      </c>
      <c r="K322" s="315">
        <f t="shared" si="40"/>
        <v>1294.6346888020571</v>
      </c>
      <c r="L322" s="315">
        <f t="shared" si="41"/>
        <v>38.839040664061713</v>
      </c>
      <c r="M322" s="315">
        <f t="shared" si="42"/>
        <v>1333.4737294661188</v>
      </c>
      <c r="N322" s="315">
        <f t="shared" si="43"/>
        <v>266.6947458932238</v>
      </c>
      <c r="O322" s="315">
        <f t="shared" si="44"/>
        <v>1600.1684753593427</v>
      </c>
      <c r="P322" s="315">
        <f t="shared" si="45"/>
        <v>79</v>
      </c>
      <c r="Q322" s="316">
        <f t="shared" si="46"/>
        <v>5.0638242891118441</v>
      </c>
      <c r="R322" s="282">
        <v>1</v>
      </c>
    </row>
    <row r="323" spans="1:18" ht="15.75" thickBot="1" x14ac:dyDescent="0.3">
      <c r="A323" s="254" t="s">
        <v>519</v>
      </c>
      <c r="B323" s="311">
        <f t="shared" si="39"/>
        <v>315</v>
      </c>
      <c r="C323" s="312" t="s">
        <v>164</v>
      </c>
      <c r="D323" s="312" t="s">
        <v>422</v>
      </c>
      <c r="E323" s="313">
        <v>30</v>
      </c>
      <c r="F323" s="314">
        <f>обслуговування!$F$9</f>
        <v>18.35469322222222</v>
      </c>
      <c r="G323" s="314">
        <f>обслуговування!$F$14</f>
        <v>514.75357322849766</v>
      </c>
      <c r="H323" s="314">
        <f>обслуговування!$F$15</f>
        <v>590.82555883754219</v>
      </c>
      <c r="I323" s="314">
        <f>обслуговування!$F$20</f>
        <v>1.8354693222222223</v>
      </c>
      <c r="J323" s="314">
        <f>обслуговування!$F$21</f>
        <v>168.86539419157262</v>
      </c>
      <c r="K323" s="315">
        <f t="shared" si="40"/>
        <v>1294.6346888020571</v>
      </c>
      <c r="L323" s="315">
        <f t="shared" si="41"/>
        <v>38.839040664061713</v>
      </c>
      <c r="M323" s="315">
        <f t="shared" si="42"/>
        <v>1333.4737294661188</v>
      </c>
      <c r="N323" s="315">
        <f t="shared" si="43"/>
        <v>266.6947458932238</v>
      </c>
      <c r="O323" s="315">
        <f t="shared" si="44"/>
        <v>1600.1684753593427</v>
      </c>
      <c r="P323" s="315">
        <f t="shared" si="45"/>
        <v>30</v>
      </c>
      <c r="Q323" s="316">
        <f t="shared" si="46"/>
        <v>13.334737294661188</v>
      </c>
      <c r="R323" s="282"/>
    </row>
    <row r="324" spans="1:18" ht="15.75" thickBot="1" x14ac:dyDescent="0.3">
      <c r="A324" s="254" t="s">
        <v>519</v>
      </c>
      <c r="B324" s="311">
        <f t="shared" si="39"/>
        <v>316</v>
      </c>
      <c r="C324" s="312" t="s">
        <v>347</v>
      </c>
      <c r="D324" s="312" t="s">
        <v>166</v>
      </c>
      <c r="E324" s="313">
        <v>139</v>
      </c>
      <c r="F324" s="314">
        <f>обслуговування!$F$9</f>
        <v>18.35469322222222</v>
      </c>
      <c r="G324" s="314">
        <f>обслуговування!$F$14</f>
        <v>514.75357322849766</v>
      </c>
      <c r="H324" s="314">
        <f>обслуговування!$F$15</f>
        <v>590.82555883754219</v>
      </c>
      <c r="I324" s="314">
        <f>обслуговування!$F$20</f>
        <v>1.8354693222222223</v>
      </c>
      <c r="J324" s="314">
        <f>обслуговування!$F$21</f>
        <v>168.86539419157262</v>
      </c>
      <c r="K324" s="315">
        <f t="shared" si="40"/>
        <v>1294.6346888020571</v>
      </c>
      <c r="L324" s="315">
        <f t="shared" si="41"/>
        <v>38.839040664061713</v>
      </c>
      <c r="M324" s="315">
        <f t="shared" si="42"/>
        <v>1333.4737294661188</v>
      </c>
      <c r="N324" s="315">
        <f t="shared" si="43"/>
        <v>266.6947458932238</v>
      </c>
      <c r="O324" s="315">
        <f t="shared" si="44"/>
        <v>1600.1684753593427</v>
      </c>
      <c r="P324" s="315">
        <f t="shared" si="45"/>
        <v>139</v>
      </c>
      <c r="Q324" s="316">
        <f t="shared" si="46"/>
        <v>2.8780008549628464</v>
      </c>
      <c r="R324" s="282">
        <v>1</v>
      </c>
    </row>
    <row r="325" spans="1:18" ht="15.75" thickBot="1" x14ac:dyDescent="0.3">
      <c r="A325" s="254" t="s">
        <v>519</v>
      </c>
      <c r="B325" s="311">
        <f t="shared" si="39"/>
        <v>317</v>
      </c>
      <c r="C325" s="312" t="s">
        <v>160</v>
      </c>
      <c r="D325" s="312" t="s">
        <v>423</v>
      </c>
      <c r="E325" s="313">
        <v>64</v>
      </c>
      <c r="F325" s="314">
        <f>обслуговування!$F$9</f>
        <v>18.35469322222222</v>
      </c>
      <c r="G325" s="314">
        <f>обслуговування!$F$14</f>
        <v>514.75357322849766</v>
      </c>
      <c r="H325" s="314">
        <f>обслуговування!$F$15</f>
        <v>590.82555883754219</v>
      </c>
      <c r="I325" s="314">
        <f>обслуговування!$F$20</f>
        <v>1.8354693222222223</v>
      </c>
      <c r="J325" s="314">
        <f>обслуговування!$F$21</f>
        <v>168.86539419157262</v>
      </c>
      <c r="K325" s="315">
        <f t="shared" si="40"/>
        <v>1294.6346888020571</v>
      </c>
      <c r="L325" s="315">
        <f t="shared" si="41"/>
        <v>38.839040664061713</v>
      </c>
      <c r="M325" s="315">
        <f t="shared" si="42"/>
        <v>1333.4737294661188</v>
      </c>
      <c r="N325" s="315">
        <f t="shared" si="43"/>
        <v>266.6947458932238</v>
      </c>
      <c r="O325" s="315">
        <f t="shared" si="44"/>
        <v>1600.1684753593427</v>
      </c>
      <c r="P325" s="315">
        <f t="shared" si="45"/>
        <v>64</v>
      </c>
      <c r="Q325" s="316">
        <f t="shared" si="46"/>
        <v>6.2506581068724323</v>
      </c>
      <c r="R325" s="282">
        <v>4</v>
      </c>
    </row>
    <row r="326" spans="1:18" ht="15.75" thickBot="1" x14ac:dyDescent="0.3">
      <c r="A326" s="254" t="s">
        <v>519</v>
      </c>
      <c r="B326" s="311">
        <f t="shared" si="39"/>
        <v>318</v>
      </c>
      <c r="C326" s="312" t="s">
        <v>347</v>
      </c>
      <c r="D326" s="312" t="s">
        <v>191</v>
      </c>
      <c r="E326" s="313">
        <v>75</v>
      </c>
      <c r="F326" s="314">
        <f>обслуговування!$F$9</f>
        <v>18.35469322222222</v>
      </c>
      <c r="G326" s="314">
        <f>обслуговування!$F$14</f>
        <v>514.75357322849766</v>
      </c>
      <c r="H326" s="314">
        <f>обслуговування!$F$15</f>
        <v>590.82555883754219</v>
      </c>
      <c r="I326" s="314">
        <f>обслуговування!$F$20</f>
        <v>1.8354693222222223</v>
      </c>
      <c r="J326" s="314">
        <f>обслуговування!$F$21</f>
        <v>168.86539419157262</v>
      </c>
      <c r="K326" s="315">
        <f t="shared" si="40"/>
        <v>1294.6346888020571</v>
      </c>
      <c r="L326" s="315">
        <f t="shared" si="41"/>
        <v>38.839040664061713</v>
      </c>
      <c r="M326" s="315">
        <f t="shared" si="42"/>
        <v>1333.4737294661188</v>
      </c>
      <c r="N326" s="315">
        <f t="shared" si="43"/>
        <v>266.6947458932238</v>
      </c>
      <c r="O326" s="315">
        <f t="shared" si="44"/>
        <v>1600.1684753593427</v>
      </c>
      <c r="P326" s="315">
        <f t="shared" si="45"/>
        <v>75</v>
      </c>
      <c r="Q326" s="316">
        <f t="shared" si="46"/>
        <v>5.3338949178644759</v>
      </c>
      <c r="R326" s="282">
        <v>1</v>
      </c>
    </row>
    <row r="327" spans="1:18" ht="15.75" thickBot="1" x14ac:dyDescent="0.3">
      <c r="A327" s="254" t="s">
        <v>519</v>
      </c>
      <c r="B327" s="311">
        <f t="shared" si="39"/>
        <v>319</v>
      </c>
      <c r="C327" s="312" t="s">
        <v>160</v>
      </c>
      <c r="D327" s="312" t="s">
        <v>424</v>
      </c>
      <c r="E327" s="313">
        <v>141</v>
      </c>
      <c r="F327" s="314">
        <f>обслуговування!$F$9</f>
        <v>18.35469322222222</v>
      </c>
      <c r="G327" s="314">
        <f>обслуговування!$F$14</f>
        <v>514.75357322849766</v>
      </c>
      <c r="H327" s="314">
        <f>обслуговування!$F$15</f>
        <v>590.82555883754219</v>
      </c>
      <c r="I327" s="314">
        <f>обслуговування!$F$20</f>
        <v>1.8354693222222223</v>
      </c>
      <c r="J327" s="314">
        <f>обслуговування!$F$21</f>
        <v>168.86539419157262</v>
      </c>
      <c r="K327" s="315">
        <f t="shared" si="40"/>
        <v>1294.6346888020571</v>
      </c>
      <c r="L327" s="315">
        <f t="shared" si="41"/>
        <v>38.839040664061713</v>
      </c>
      <c r="M327" s="315">
        <f t="shared" si="42"/>
        <v>1333.4737294661188</v>
      </c>
      <c r="N327" s="315">
        <f t="shared" si="43"/>
        <v>266.6947458932238</v>
      </c>
      <c r="O327" s="315">
        <f t="shared" si="44"/>
        <v>1600.1684753593427</v>
      </c>
      <c r="P327" s="315">
        <f t="shared" si="45"/>
        <v>141</v>
      </c>
      <c r="Q327" s="316">
        <f t="shared" si="46"/>
        <v>2.8371781478002531</v>
      </c>
      <c r="R327" s="282">
        <v>1</v>
      </c>
    </row>
    <row r="328" spans="1:18" ht="15.75" thickBot="1" x14ac:dyDescent="0.3">
      <c r="A328" s="254" t="s">
        <v>519</v>
      </c>
      <c r="B328" s="311">
        <f t="shared" si="39"/>
        <v>320</v>
      </c>
      <c r="C328" s="312" t="s">
        <v>142</v>
      </c>
      <c r="D328" s="312" t="s">
        <v>425</v>
      </c>
      <c r="E328" s="313">
        <v>35</v>
      </c>
      <c r="F328" s="314">
        <f>обслуговування!$F$9</f>
        <v>18.35469322222222</v>
      </c>
      <c r="G328" s="314">
        <f>обслуговування!$F$14</f>
        <v>514.75357322849766</v>
      </c>
      <c r="H328" s="314">
        <f>обслуговування!$F$15</f>
        <v>590.82555883754219</v>
      </c>
      <c r="I328" s="314">
        <f>обслуговування!$F$20</f>
        <v>1.8354693222222223</v>
      </c>
      <c r="J328" s="314">
        <f>обслуговування!$F$21</f>
        <v>168.86539419157262</v>
      </c>
      <c r="K328" s="315">
        <f t="shared" si="40"/>
        <v>1294.6346888020571</v>
      </c>
      <c r="L328" s="315">
        <f t="shared" si="41"/>
        <v>38.839040664061713</v>
      </c>
      <c r="M328" s="315">
        <f t="shared" si="42"/>
        <v>1333.4737294661188</v>
      </c>
      <c r="N328" s="315">
        <f t="shared" si="43"/>
        <v>266.6947458932238</v>
      </c>
      <c r="O328" s="315">
        <f t="shared" si="44"/>
        <v>1600.1684753593427</v>
      </c>
      <c r="P328" s="315">
        <f t="shared" si="45"/>
        <v>35</v>
      </c>
      <c r="Q328" s="316">
        <f t="shared" si="46"/>
        <v>11.429774823995304</v>
      </c>
      <c r="R328" s="282"/>
    </row>
    <row r="329" spans="1:18" ht="15.75" thickBot="1" x14ac:dyDescent="0.3">
      <c r="A329" s="254" t="s">
        <v>519</v>
      </c>
      <c r="B329" s="311">
        <f t="shared" si="39"/>
        <v>321</v>
      </c>
      <c r="C329" s="312" t="s">
        <v>160</v>
      </c>
      <c r="D329" s="312" t="s">
        <v>426</v>
      </c>
      <c r="E329" s="313">
        <v>107</v>
      </c>
      <c r="F329" s="314">
        <f>обслуговування!$F$9</f>
        <v>18.35469322222222</v>
      </c>
      <c r="G329" s="314">
        <f>обслуговування!$F$14</f>
        <v>514.75357322849766</v>
      </c>
      <c r="H329" s="314">
        <f>обслуговування!$F$15</f>
        <v>590.82555883754219</v>
      </c>
      <c r="I329" s="314">
        <f>обслуговування!$F$20</f>
        <v>1.8354693222222223</v>
      </c>
      <c r="J329" s="314">
        <f>обслуговування!$F$21</f>
        <v>168.86539419157262</v>
      </c>
      <c r="K329" s="315">
        <f t="shared" si="40"/>
        <v>1294.6346888020571</v>
      </c>
      <c r="L329" s="315">
        <f t="shared" si="41"/>
        <v>38.839040664061713</v>
      </c>
      <c r="M329" s="315">
        <f t="shared" si="42"/>
        <v>1333.4737294661188</v>
      </c>
      <c r="N329" s="315">
        <f t="shared" si="43"/>
        <v>266.6947458932238</v>
      </c>
      <c r="O329" s="315">
        <f t="shared" si="44"/>
        <v>1600.1684753593427</v>
      </c>
      <c r="P329" s="315">
        <f t="shared" si="45"/>
        <v>107</v>
      </c>
      <c r="Q329" s="316">
        <f t="shared" si="46"/>
        <v>3.7387113910265017</v>
      </c>
      <c r="R329" s="282">
        <v>2</v>
      </c>
    </row>
    <row r="330" spans="1:18" ht="15.75" thickBot="1" x14ac:dyDescent="0.3">
      <c r="A330" s="254" t="s">
        <v>519</v>
      </c>
      <c r="B330" s="311">
        <f t="shared" si="39"/>
        <v>322</v>
      </c>
      <c r="C330" s="312" t="s">
        <v>142</v>
      </c>
      <c r="D330" s="312" t="s">
        <v>427</v>
      </c>
      <c r="E330" s="313">
        <v>29</v>
      </c>
      <c r="F330" s="314">
        <f>обслуговування!$F$9</f>
        <v>18.35469322222222</v>
      </c>
      <c r="G330" s="314">
        <f>обслуговування!$F$14</f>
        <v>514.75357322849766</v>
      </c>
      <c r="H330" s="314">
        <f>обслуговування!$F$15</f>
        <v>590.82555883754219</v>
      </c>
      <c r="I330" s="314">
        <f>обслуговування!$F$20</f>
        <v>1.8354693222222223</v>
      </c>
      <c r="J330" s="314">
        <f>обслуговування!$F$21</f>
        <v>168.86539419157262</v>
      </c>
      <c r="K330" s="315">
        <f t="shared" si="40"/>
        <v>1294.6346888020571</v>
      </c>
      <c r="L330" s="315">
        <f t="shared" si="41"/>
        <v>38.839040664061713</v>
      </c>
      <c r="M330" s="315">
        <f t="shared" si="42"/>
        <v>1333.4737294661188</v>
      </c>
      <c r="N330" s="315">
        <f t="shared" si="43"/>
        <v>266.6947458932238</v>
      </c>
      <c r="O330" s="315">
        <f t="shared" si="44"/>
        <v>1600.1684753593427</v>
      </c>
      <c r="P330" s="315">
        <f t="shared" si="45"/>
        <v>29</v>
      </c>
      <c r="Q330" s="316">
        <f t="shared" si="46"/>
        <v>13.794555822063298</v>
      </c>
      <c r="R330" s="282">
        <v>1</v>
      </c>
    </row>
    <row r="331" spans="1:18" ht="15.75" thickBot="1" x14ac:dyDescent="0.3">
      <c r="A331" s="254" t="s">
        <v>519</v>
      </c>
      <c r="B331" s="311">
        <f t="shared" ref="B331:B394" si="47">B330+1</f>
        <v>323</v>
      </c>
      <c r="C331" s="312" t="s">
        <v>160</v>
      </c>
      <c r="D331" s="312" t="s">
        <v>428</v>
      </c>
      <c r="E331" s="313">
        <v>109</v>
      </c>
      <c r="F331" s="314">
        <f>обслуговування!$F$9</f>
        <v>18.35469322222222</v>
      </c>
      <c r="G331" s="314">
        <f>обслуговування!$F$14</f>
        <v>514.75357322849766</v>
      </c>
      <c r="H331" s="314">
        <f>обслуговування!$F$15</f>
        <v>590.82555883754219</v>
      </c>
      <c r="I331" s="314">
        <f>обслуговування!$F$20</f>
        <v>1.8354693222222223</v>
      </c>
      <c r="J331" s="314">
        <f>обслуговування!$F$21</f>
        <v>168.86539419157262</v>
      </c>
      <c r="K331" s="315">
        <f t="shared" si="40"/>
        <v>1294.6346888020571</v>
      </c>
      <c r="L331" s="315">
        <f t="shared" si="41"/>
        <v>38.839040664061713</v>
      </c>
      <c r="M331" s="315">
        <f t="shared" si="42"/>
        <v>1333.4737294661188</v>
      </c>
      <c r="N331" s="315">
        <f t="shared" si="43"/>
        <v>266.6947458932238</v>
      </c>
      <c r="O331" s="315">
        <f t="shared" si="44"/>
        <v>1600.1684753593427</v>
      </c>
      <c r="P331" s="315">
        <f t="shared" si="45"/>
        <v>109</v>
      </c>
      <c r="Q331" s="316">
        <f t="shared" si="46"/>
        <v>3.6701111820168411</v>
      </c>
      <c r="R331" s="282">
        <v>0</v>
      </c>
    </row>
    <row r="332" spans="1:18" ht="15.75" thickBot="1" x14ac:dyDescent="0.3">
      <c r="A332" s="254" t="s">
        <v>519</v>
      </c>
      <c r="B332" s="311">
        <f t="shared" si="47"/>
        <v>324</v>
      </c>
      <c r="C332" s="312" t="s">
        <v>142</v>
      </c>
      <c r="D332" s="312" t="s">
        <v>429</v>
      </c>
      <c r="E332" s="313">
        <v>35</v>
      </c>
      <c r="F332" s="314">
        <f>обслуговування!$F$9</f>
        <v>18.35469322222222</v>
      </c>
      <c r="G332" s="314">
        <f>обслуговування!$F$14</f>
        <v>514.75357322849766</v>
      </c>
      <c r="H332" s="314">
        <f>обслуговування!$F$15</f>
        <v>590.82555883754219</v>
      </c>
      <c r="I332" s="314">
        <f>обслуговування!$F$20</f>
        <v>1.8354693222222223</v>
      </c>
      <c r="J332" s="314">
        <f>обслуговування!$F$21</f>
        <v>168.86539419157262</v>
      </c>
      <c r="K332" s="315">
        <f t="shared" si="40"/>
        <v>1294.6346888020571</v>
      </c>
      <c r="L332" s="315">
        <f t="shared" si="41"/>
        <v>38.839040664061713</v>
      </c>
      <c r="M332" s="315">
        <f t="shared" si="42"/>
        <v>1333.4737294661188</v>
      </c>
      <c r="N332" s="315">
        <f t="shared" si="43"/>
        <v>266.6947458932238</v>
      </c>
      <c r="O332" s="315">
        <f t="shared" si="44"/>
        <v>1600.1684753593427</v>
      </c>
      <c r="P332" s="315">
        <f t="shared" si="45"/>
        <v>35</v>
      </c>
      <c r="Q332" s="316">
        <f t="shared" si="46"/>
        <v>11.429774823995304</v>
      </c>
      <c r="R332" s="282"/>
    </row>
    <row r="333" spans="1:18" ht="15.75" thickBot="1" x14ac:dyDescent="0.3">
      <c r="A333" s="254" t="s">
        <v>519</v>
      </c>
      <c r="B333" s="311">
        <f t="shared" si="47"/>
        <v>325</v>
      </c>
      <c r="C333" s="312" t="s">
        <v>160</v>
      </c>
      <c r="D333" s="312" t="s">
        <v>430</v>
      </c>
      <c r="E333" s="313">
        <v>107</v>
      </c>
      <c r="F333" s="314">
        <f>обслуговування!$F$9</f>
        <v>18.35469322222222</v>
      </c>
      <c r="G333" s="314">
        <f>обслуговування!$F$14</f>
        <v>514.75357322849766</v>
      </c>
      <c r="H333" s="314">
        <f>обслуговування!$F$15</f>
        <v>590.82555883754219</v>
      </c>
      <c r="I333" s="314">
        <f>обслуговування!$F$20</f>
        <v>1.8354693222222223</v>
      </c>
      <c r="J333" s="314">
        <f>обслуговування!$F$21</f>
        <v>168.86539419157262</v>
      </c>
      <c r="K333" s="315">
        <f t="shared" si="40"/>
        <v>1294.6346888020571</v>
      </c>
      <c r="L333" s="315">
        <f t="shared" si="41"/>
        <v>38.839040664061713</v>
      </c>
      <c r="M333" s="315">
        <f t="shared" si="42"/>
        <v>1333.4737294661188</v>
      </c>
      <c r="N333" s="315">
        <f t="shared" si="43"/>
        <v>266.6947458932238</v>
      </c>
      <c r="O333" s="315">
        <f t="shared" si="44"/>
        <v>1600.1684753593427</v>
      </c>
      <c r="P333" s="315">
        <f t="shared" si="45"/>
        <v>107</v>
      </c>
      <c r="Q333" s="316">
        <f t="shared" si="46"/>
        <v>3.7387113910265017</v>
      </c>
      <c r="R333" s="282">
        <v>1</v>
      </c>
    </row>
    <row r="334" spans="1:18" ht="15.75" thickBot="1" x14ac:dyDescent="0.3">
      <c r="A334" s="254" t="s">
        <v>519</v>
      </c>
      <c r="B334" s="311">
        <f t="shared" si="47"/>
        <v>326</v>
      </c>
      <c r="C334" s="312" t="s">
        <v>146</v>
      </c>
      <c r="D334" s="312" t="s">
        <v>431</v>
      </c>
      <c r="E334" s="313">
        <v>80</v>
      </c>
      <c r="F334" s="314">
        <f>обслуговування!$F$9</f>
        <v>18.35469322222222</v>
      </c>
      <c r="G334" s="314">
        <f>обслуговування!$F$14</f>
        <v>514.75357322849766</v>
      </c>
      <c r="H334" s="314">
        <f>обслуговування!$F$15</f>
        <v>590.82555883754219</v>
      </c>
      <c r="I334" s="314">
        <f>обслуговування!$F$20</f>
        <v>1.8354693222222223</v>
      </c>
      <c r="J334" s="314">
        <f>обслуговування!$F$21</f>
        <v>168.86539419157262</v>
      </c>
      <c r="K334" s="315">
        <f t="shared" si="40"/>
        <v>1294.6346888020571</v>
      </c>
      <c r="L334" s="315">
        <f t="shared" si="41"/>
        <v>38.839040664061713</v>
      </c>
      <c r="M334" s="315">
        <f t="shared" si="42"/>
        <v>1333.4737294661188</v>
      </c>
      <c r="N334" s="315">
        <f t="shared" si="43"/>
        <v>266.6947458932238</v>
      </c>
      <c r="O334" s="315">
        <f t="shared" si="44"/>
        <v>1600.1684753593427</v>
      </c>
      <c r="P334" s="315">
        <f t="shared" si="45"/>
        <v>80</v>
      </c>
      <c r="Q334" s="316">
        <f t="shared" si="46"/>
        <v>5.0005264854979457</v>
      </c>
      <c r="R334" s="282">
        <v>2</v>
      </c>
    </row>
    <row r="335" spans="1:18" ht="15.75" thickBot="1" x14ac:dyDescent="0.3">
      <c r="A335" s="254" t="s">
        <v>519</v>
      </c>
      <c r="B335" s="311">
        <f t="shared" si="47"/>
        <v>327</v>
      </c>
      <c r="C335" s="312" t="s">
        <v>160</v>
      </c>
      <c r="D335" s="312" t="s">
        <v>377</v>
      </c>
      <c r="E335" s="313">
        <v>70</v>
      </c>
      <c r="F335" s="314">
        <f>обслуговування!$F$9</f>
        <v>18.35469322222222</v>
      </c>
      <c r="G335" s="314">
        <f>обслуговування!$F$14</f>
        <v>514.75357322849766</v>
      </c>
      <c r="H335" s="314">
        <f>обслуговування!$F$15</f>
        <v>590.82555883754219</v>
      </c>
      <c r="I335" s="314">
        <f>обслуговування!$F$20</f>
        <v>1.8354693222222223</v>
      </c>
      <c r="J335" s="314">
        <f>обслуговування!$F$21</f>
        <v>168.86539419157262</v>
      </c>
      <c r="K335" s="315">
        <f t="shared" si="40"/>
        <v>1294.6346888020571</v>
      </c>
      <c r="L335" s="315">
        <f t="shared" si="41"/>
        <v>38.839040664061713</v>
      </c>
      <c r="M335" s="315">
        <f t="shared" si="42"/>
        <v>1333.4737294661188</v>
      </c>
      <c r="N335" s="315">
        <f t="shared" si="43"/>
        <v>266.6947458932238</v>
      </c>
      <c r="O335" s="315">
        <f t="shared" si="44"/>
        <v>1600.1684753593427</v>
      </c>
      <c r="P335" s="315">
        <f t="shared" si="45"/>
        <v>70</v>
      </c>
      <c r="Q335" s="316">
        <f t="shared" si="46"/>
        <v>5.714887411997652</v>
      </c>
      <c r="R335" s="282"/>
    </row>
    <row r="336" spans="1:18" ht="15.75" thickBot="1" x14ac:dyDescent="0.3">
      <c r="A336" s="254" t="s">
        <v>519</v>
      </c>
      <c r="B336" s="311">
        <f t="shared" si="47"/>
        <v>328</v>
      </c>
      <c r="C336" s="312" t="s">
        <v>408</v>
      </c>
      <c r="D336" s="312" t="s">
        <v>319</v>
      </c>
      <c r="E336" s="313">
        <v>35</v>
      </c>
      <c r="F336" s="314">
        <f>обслуговування!$F$9</f>
        <v>18.35469322222222</v>
      </c>
      <c r="G336" s="314">
        <f>обслуговування!$F$14</f>
        <v>514.75357322849766</v>
      </c>
      <c r="H336" s="314">
        <f>обслуговування!$F$15</f>
        <v>590.82555883754219</v>
      </c>
      <c r="I336" s="314">
        <f>обслуговування!$F$20</f>
        <v>1.8354693222222223</v>
      </c>
      <c r="J336" s="314">
        <f>обслуговування!$F$21</f>
        <v>168.86539419157262</v>
      </c>
      <c r="K336" s="315">
        <f t="shared" si="40"/>
        <v>1294.6346888020571</v>
      </c>
      <c r="L336" s="315">
        <f t="shared" si="41"/>
        <v>38.839040664061713</v>
      </c>
      <c r="M336" s="315">
        <f t="shared" si="42"/>
        <v>1333.4737294661188</v>
      </c>
      <c r="N336" s="315">
        <f t="shared" si="43"/>
        <v>266.6947458932238</v>
      </c>
      <c r="O336" s="315">
        <f t="shared" si="44"/>
        <v>1600.1684753593427</v>
      </c>
      <c r="P336" s="315">
        <f t="shared" si="45"/>
        <v>35</v>
      </c>
      <c r="Q336" s="316">
        <f t="shared" si="46"/>
        <v>11.429774823995304</v>
      </c>
      <c r="R336" s="282"/>
    </row>
    <row r="337" spans="1:18" x14ac:dyDescent="0.25">
      <c r="A337" s="259" t="s">
        <v>527</v>
      </c>
      <c r="B337" s="395">
        <f t="shared" si="47"/>
        <v>329</v>
      </c>
      <c r="C337" s="317" t="s">
        <v>160</v>
      </c>
      <c r="D337" s="317" t="s">
        <v>432</v>
      </c>
      <c r="E337" s="318">
        <v>84</v>
      </c>
      <c r="F337" s="391">
        <f>обслуговування!$F$9</f>
        <v>18.35469322222222</v>
      </c>
      <c r="G337" s="391">
        <f>обслуговування!$F$14</f>
        <v>514.75357322849766</v>
      </c>
      <c r="H337" s="391">
        <f>обслуговування!$F$15</f>
        <v>590.82555883754219</v>
      </c>
      <c r="I337" s="391">
        <f>обслуговування!$F$20</f>
        <v>1.8354693222222223</v>
      </c>
      <c r="J337" s="391">
        <f>обслуговування!$F$21</f>
        <v>168.86539419157262</v>
      </c>
      <c r="K337" s="391">
        <f t="shared" si="40"/>
        <v>1294.6346888020571</v>
      </c>
      <c r="L337" s="391">
        <f t="shared" si="41"/>
        <v>38.839040664061713</v>
      </c>
      <c r="M337" s="391">
        <f t="shared" si="42"/>
        <v>1333.4737294661188</v>
      </c>
      <c r="N337" s="391">
        <f t="shared" si="43"/>
        <v>266.6947458932238</v>
      </c>
      <c r="O337" s="391">
        <f t="shared" si="44"/>
        <v>1600.1684753593427</v>
      </c>
      <c r="P337" s="319">
        <f t="shared" si="45"/>
        <v>84</v>
      </c>
      <c r="Q337" s="393">
        <f>O337/(P337+P338)/4</f>
        <v>3.1011016964328348</v>
      </c>
      <c r="R337" s="283">
        <v>3</v>
      </c>
    </row>
    <row r="338" spans="1:18" ht="15.75" thickBot="1" x14ac:dyDescent="0.3">
      <c r="A338" s="259"/>
      <c r="B338" s="396"/>
      <c r="C338" s="320" t="s">
        <v>160</v>
      </c>
      <c r="D338" s="320" t="s">
        <v>433</v>
      </c>
      <c r="E338" s="321">
        <v>45</v>
      </c>
      <c r="F338" s="392"/>
      <c r="G338" s="392">
        <f>обслуговування!$F$14</f>
        <v>514.75357322849766</v>
      </c>
      <c r="H338" s="392">
        <f>обслуговування!$F$15</f>
        <v>590.82555883754219</v>
      </c>
      <c r="I338" s="392">
        <f>обслуговування!$F$20</f>
        <v>1.8354693222222223</v>
      </c>
      <c r="J338" s="392">
        <f>обслуговування!$F$21</f>
        <v>168.86539419157262</v>
      </c>
      <c r="K338" s="392">
        <f t="shared" si="40"/>
        <v>1276.2799955798348</v>
      </c>
      <c r="L338" s="392">
        <f t="shared" si="41"/>
        <v>38.288399867395043</v>
      </c>
      <c r="M338" s="392">
        <f t="shared" si="42"/>
        <v>1314.5683954472299</v>
      </c>
      <c r="N338" s="392">
        <f t="shared" si="43"/>
        <v>262.91367908944602</v>
      </c>
      <c r="O338" s="392">
        <f t="shared" si="44"/>
        <v>1577.482074536676</v>
      </c>
      <c r="P338" s="322">
        <f t="shared" si="45"/>
        <v>45</v>
      </c>
      <c r="Q338" s="394"/>
      <c r="R338" s="286"/>
    </row>
    <row r="339" spans="1:18" ht="15.75" thickBot="1" x14ac:dyDescent="0.3">
      <c r="A339" s="254" t="s">
        <v>519</v>
      </c>
      <c r="B339" s="311">
        <f>B337+1</f>
        <v>330</v>
      </c>
      <c r="C339" s="312" t="s">
        <v>408</v>
      </c>
      <c r="D339" s="312" t="s">
        <v>322</v>
      </c>
      <c r="E339" s="313">
        <v>37</v>
      </c>
      <c r="F339" s="314">
        <f>обслуговування!$F$9</f>
        <v>18.35469322222222</v>
      </c>
      <c r="G339" s="314">
        <f>обслуговування!$F$14</f>
        <v>514.75357322849766</v>
      </c>
      <c r="H339" s="314">
        <f>обслуговування!$F$15</f>
        <v>590.82555883754219</v>
      </c>
      <c r="I339" s="314">
        <f>обслуговування!$F$20</f>
        <v>1.8354693222222223</v>
      </c>
      <c r="J339" s="314">
        <f>обслуговування!$F$21</f>
        <v>168.86539419157262</v>
      </c>
      <c r="K339" s="315">
        <f t="shared" si="40"/>
        <v>1294.6346888020571</v>
      </c>
      <c r="L339" s="315">
        <f t="shared" si="41"/>
        <v>38.839040664061713</v>
      </c>
      <c r="M339" s="315">
        <f t="shared" si="42"/>
        <v>1333.4737294661188</v>
      </c>
      <c r="N339" s="315">
        <f t="shared" si="43"/>
        <v>266.6947458932238</v>
      </c>
      <c r="O339" s="315">
        <f t="shared" si="44"/>
        <v>1600.1684753593427</v>
      </c>
      <c r="P339" s="315">
        <f t="shared" si="45"/>
        <v>37</v>
      </c>
      <c r="Q339" s="316">
        <f t="shared" si="46"/>
        <v>10.811949157833396</v>
      </c>
      <c r="R339" s="282"/>
    </row>
    <row r="340" spans="1:18" ht="15.75" thickBot="1" x14ac:dyDescent="0.3">
      <c r="A340" s="254" t="s">
        <v>519</v>
      </c>
      <c r="B340" s="311">
        <f t="shared" si="47"/>
        <v>331</v>
      </c>
      <c r="C340" s="312" t="s">
        <v>408</v>
      </c>
      <c r="D340" s="312" t="s">
        <v>435</v>
      </c>
      <c r="E340" s="313">
        <v>35</v>
      </c>
      <c r="F340" s="314">
        <f>обслуговування!$F$9</f>
        <v>18.35469322222222</v>
      </c>
      <c r="G340" s="314">
        <f>обслуговування!$F$14</f>
        <v>514.75357322849766</v>
      </c>
      <c r="H340" s="314">
        <f>обслуговування!$F$15</f>
        <v>590.82555883754219</v>
      </c>
      <c r="I340" s="314">
        <f>обслуговування!$F$20</f>
        <v>1.8354693222222223</v>
      </c>
      <c r="J340" s="314">
        <f>обслуговування!$F$21</f>
        <v>168.86539419157262</v>
      </c>
      <c r="K340" s="315">
        <f t="shared" si="40"/>
        <v>1294.6346888020571</v>
      </c>
      <c r="L340" s="315">
        <f t="shared" si="41"/>
        <v>38.839040664061713</v>
      </c>
      <c r="M340" s="315">
        <f t="shared" si="42"/>
        <v>1333.4737294661188</v>
      </c>
      <c r="N340" s="315">
        <f t="shared" si="43"/>
        <v>266.6947458932238</v>
      </c>
      <c r="O340" s="315">
        <f t="shared" si="44"/>
        <v>1600.1684753593427</v>
      </c>
      <c r="P340" s="315">
        <f t="shared" si="45"/>
        <v>35</v>
      </c>
      <c r="Q340" s="316">
        <f t="shared" si="46"/>
        <v>11.429774823995304</v>
      </c>
      <c r="R340" s="282"/>
    </row>
    <row r="341" spans="1:18" ht="15.75" thickBot="1" x14ac:dyDescent="0.3">
      <c r="A341" s="254" t="s">
        <v>519</v>
      </c>
      <c r="B341" s="311">
        <f t="shared" si="47"/>
        <v>332</v>
      </c>
      <c r="C341" s="312" t="s">
        <v>436</v>
      </c>
      <c r="D341" s="312" t="s">
        <v>393</v>
      </c>
      <c r="E341" s="313">
        <v>53</v>
      </c>
      <c r="F341" s="314">
        <f>обслуговування!$F$9</f>
        <v>18.35469322222222</v>
      </c>
      <c r="G341" s="314">
        <f>обслуговування!$F$14</f>
        <v>514.75357322849766</v>
      </c>
      <c r="H341" s="314">
        <f>обслуговування!$F$15</f>
        <v>590.82555883754219</v>
      </c>
      <c r="I341" s="314">
        <f>обслуговування!$F$20</f>
        <v>1.8354693222222223</v>
      </c>
      <c r="J341" s="314">
        <f>обслуговування!$F$21</f>
        <v>168.86539419157262</v>
      </c>
      <c r="K341" s="315">
        <f t="shared" si="40"/>
        <v>1294.6346888020571</v>
      </c>
      <c r="L341" s="315">
        <f t="shared" si="41"/>
        <v>38.839040664061713</v>
      </c>
      <c r="M341" s="315">
        <f t="shared" si="42"/>
        <v>1333.4737294661188</v>
      </c>
      <c r="N341" s="315">
        <f t="shared" si="43"/>
        <v>266.6947458932238</v>
      </c>
      <c r="O341" s="315">
        <f t="shared" si="44"/>
        <v>1600.1684753593427</v>
      </c>
      <c r="P341" s="315">
        <f t="shared" si="45"/>
        <v>53</v>
      </c>
      <c r="Q341" s="316">
        <f t="shared" si="46"/>
        <v>7.5479645064119936</v>
      </c>
      <c r="R341" s="282"/>
    </row>
    <row r="342" spans="1:18" ht="15.75" thickBot="1" x14ac:dyDescent="0.3">
      <c r="A342" s="254" t="s">
        <v>519</v>
      </c>
      <c r="B342" s="311">
        <f t="shared" si="47"/>
        <v>333</v>
      </c>
      <c r="C342" s="312" t="s">
        <v>367</v>
      </c>
      <c r="D342" s="312" t="s">
        <v>168</v>
      </c>
      <c r="E342" s="313">
        <v>54</v>
      </c>
      <c r="F342" s="314">
        <f>обслуговування!$F$9</f>
        <v>18.35469322222222</v>
      </c>
      <c r="G342" s="314">
        <f>обслуговування!$F$14</f>
        <v>514.75357322849766</v>
      </c>
      <c r="H342" s="314">
        <f>обслуговування!$F$15</f>
        <v>590.82555883754219</v>
      </c>
      <c r="I342" s="314">
        <f>обслуговування!$F$20</f>
        <v>1.8354693222222223</v>
      </c>
      <c r="J342" s="314">
        <f>обслуговування!$F$21</f>
        <v>168.86539419157262</v>
      </c>
      <c r="K342" s="315">
        <f t="shared" si="40"/>
        <v>1294.6346888020571</v>
      </c>
      <c r="L342" s="315">
        <f t="shared" si="41"/>
        <v>38.839040664061713</v>
      </c>
      <c r="M342" s="315">
        <f t="shared" si="42"/>
        <v>1333.4737294661188</v>
      </c>
      <c r="N342" s="315">
        <f t="shared" si="43"/>
        <v>266.6947458932238</v>
      </c>
      <c r="O342" s="315">
        <f t="shared" si="44"/>
        <v>1600.1684753593427</v>
      </c>
      <c r="P342" s="315">
        <f t="shared" si="45"/>
        <v>54</v>
      </c>
      <c r="Q342" s="316">
        <f t="shared" si="46"/>
        <v>7.4081873859228828</v>
      </c>
      <c r="R342" s="282"/>
    </row>
    <row r="343" spans="1:18" ht="15.75" thickBot="1" x14ac:dyDescent="0.3">
      <c r="A343" s="254" t="s">
        <v>519</v>
      </c>
      <c r="B343" s="311">
        <f t="shared" si="47"/>
        <v>334</v>
      </c>
      <c r="C343" s="312" t="s">
        <v>164</v>
      </c>
      <c r="D343" s="312" t="s">
        <v>204</v>
      </c>
      <c r="E343" s="313">
        <v>36</v>
      </c>
      <c r="F343" s="314">
        <f>обслуговування!$F$9</f>
        <v>18.35469322222222</v>
      </c>
      <c r="G343" s="314">
        <f>обслуговування!$F$14</f>
        <v>514.75357322849766</v>
      </c>
      <c r="H343" s="314">
        <f>обслуговування!$F$15</f>
        <v>590.82555883754219</v>
      </c>
      <c r="I343" s="314">
        <f>обслуговування!$F$20</f>
        <v>1.8354693222222223</v>
      </c>
      <c r="J343" s="314">
        <f>обслуговування!$F$21</f>
        <v>168.86539419157262</v>
      </c>
      <c r="K343" s="315">
        <f t="shared" si="40"/>
        <v>1294.6346888020571</v>
      </c>
      <c r="L343" s="315">
        <f t="shared" si="41"/>
        <v>38.839040664061713</v>
      </c>
      <c r="M343" s="315">
        <f t="shared" si="42"/>
        <v>1333.4737294661188</v>
      </c>
      <c r="N343" s="315">
        <f t="shared" si="43"/>
        <v>266.6947458932238</v>
      </c>
      <c r="O343" s="315">
        <f t="shared" si="44"/>
        <v>1600.1684753593427</v>
      </c>
      <c r="P343" s="315">
        <f t="shared" si="45"/>
        <v>36</v>
      </c>
      <c r="Q343" s="316">
        <f t="shared" si="46"/>
        <v>11.112281078884324</v>
      </c>
      <c r="R343" s="282"/>
    </row>
    <row r="344" spans="1:18" ht="15.75" thickBot="1" x14ac:dyDescent="0.3">
      <c r="A344" s="254" t="s">
        <v>519</v>
      </c>
      <c r="B344" s="311">
        <f t="shared" si="47"/>
        <v>335</v>
      </c>
      <c r="C344" s="312" t="s">
        <v>367</v>
      </c>
      <c r="D344" s="312" t="s">
        <v>437</v>
      </c>
      <c r="E344" s="313">
        <v>22</v>
      </c>
      <c r="F344" s="314">
        <f>обслуговування!$F$9</f>
        <v>18.35469322222222</v>
      </c>
      <c r="G344" s="314">
        <f>обслуговування!$F$14</f>
        <v>514.75357322849766</v>
      </c>
      <c r="H344" s="314">
        <f>обслуговування!$F$15</f>
        <v>590.82555883754219</v>
      </c>
      <c r="I344" s="314">
        <f>обслуговування!$F$20</f>
        <v>1.8354693222222223</v>
      </c>
      <c r="J344" s="314">
        <f>обслуговування!$F$21</f>
        <v>168.86539419157262</v>
      </c>
      <c r="K344" s="315">
        <f t="shared" si="40"/>
        <v>1294.6346888020571</v>
      </c>
      <c r="L344" s="315">
        <f t="shared" si="41"/>
        <v>38.839040664061713</v>
      </c>
      <c r="M344" s="315">
        <f t="shared" si="42"/>
        <v>1333.4737294661188</v>
      </c>
      <c r="N344" s="315">
        <f t="shared" si="43"/>
        <v>266.6947458932238</v>
      </c>
      <c r="O344" s="315">
        <f t="shared" si="44"/>
        <v>1600.1684753593427</v>
      </c>
      <c r="P344" s="315">
        <f t="shared" si="45"/>
        <v>22</v>
      </c>
      <c r="Q344" s="316">
        <f t="shared" si="46"/>
        <v>18.183732674537985</v>
      </c>
      <c r="R344" s="282"/>
    </row>
    <row r="345" spans="1:18" ht="15.75" thickBot="1" x14ac:dyDescent="0.3">
      <c r="A345" s="254" t="s">
        <v>519</v>
      </c>
      <c r="B345" s="311">
        <f t="shared" si="47"/>
        <v>336</v>
      </c>
      <c r="C345" s="312" t="s">
        <v>160</v>
      </c>
      <c r="D345" s="312" t="s">
        <v>376</v>
      </c>
      <c r="E345" s="313">
        <v>72</v>
      </c>
      <c r="F345" s="314">
        <f>обслуговування!$F$9</f>
        <v>18.35469322222222</v>
      </c>
      <c r="G345" s="314">
        <f>обслуговування!$F$14</f>
        <v>514.75357322849766</v>
      </c>
      <c r="H345" s="314">
        <f>обслуговування!$F$15</f>
        <v>590.82555883754219</v>
      </c>
      <c r="I345" s="314">
        <f>обслуговування!$F$20</f>
        <v>1.8354693222222223</v>
      </c>
      <c r="J345" s="314">
        <f>обслуговування!$F$21</f>
        <v>168.86539419157262</v>
      </c>
      <c r="K345" s="315">
        <f t="shared" si="40"/>
        <v>1294.6346888020571</v>
      </c>
      <c r="L345" s="315">
        <f t="shared" si="41"/>
        <v>38.839040664061713</v>
      </c>
      <c r="M345" s="315">
        <f t="shared" si="42"/>
        <v>1333.4737294661188</v>
      </c>
      <c r="N345" s="315">
        <f t="shared" si="43"/>
        <v>266.6947458932238</v>
      </c>
      <c r="O345" s="315">
        <f t="shared" si="44"/>
        <v>1600.1684753593427</v>
      </c>
      <c r="P345" s="315">
        <f t="shared" si="45"/>
        <v>72</v>
      </c>
      <c r="Q345" s="316">
        <f t="shared" si="46"/>
        <v>5.5561405394421621</v>
      </c>
      <c r="R345" s="282"/>
    </row>
    <row r="346" spans="1:18" ht="15.75" thickBot="1" x14ac:dyDescent="0.3">
      <c r="A346" s="254" t="s">
        <v>519</v>
      </c>
      <c r="B346" s="311">
        <f t="shared" si="47"/>
        <v>337</v>
      </c>
      <c r="C346" s="312" t="s">
        <v>152</v>
      </c>
      <c r="D346" s="312" t="s">
        <v>174</v>
      </c>
      <c r="E346" s="313">
        <v>130</v>
      </c>
      <c r="F346" s="314">
        <f>обслуговування!$F$9</f>
        <v>18.35469322222222</v>
      </c>
      <c r="G346" s="314">
        <f>обслуговування!$F$14</f>
        <v>514.75357322849766</v>
      </c>
      <c r="H346" s="314">
        <f>обслуговування!$F$15</f>
        <v>590.82555883754219</v>
      </c>
      <c r="I346" s="314">
        <f>обслуговування!$F$20</f>
        <v>1.8354693222222223</v>
      </c>
      <c r="J346" s="314">
        <f>обслуговування!$F$21</f>
        <v>168.86539419157262</v>
      </c>
      <c r="K346" s="315">
        <f t="shared" si="40"/>
        <v>1294.6346888020571</v>
      </c>
      <c r="L346" s="315">
        <f t="shared" si="41"/>
        <v>38.839040664061713</v>
      </c>
      <c r="M346" s="315">
        <f t="shared" si="42"/>
        <v>1333.4737294661188</v>
      </c>
      <c r="N346" s="315">
        <f t="shared" si="43"/>
        <v>266.6947458932238</v>
      </c>
      <c r="O346" s="315">
        <f t="shared" si="44"/>
        <v>1600.1684753593427</v>
      </c>
      <c r="P346" s="315">
        <f t="shared" si="45"/>
        <v>130</v>
      </c>
      <c r="Q346" s="316">
        <f t="shared" si="46"/>
        <v>3.0772470679987358</v>
      </c>
      <c r="R346" s="282"/>
    </row>
    <row r="347" spans="1:18" ht="15.75" thickBot="1" x14ac:dyDescent="0.3">
      <c r="A347" s="254" t="s">
        <v>519</v>
      </c>
      <c r="B347" s="311">
        <f t="shared" si="47"/>
        <v>338</v>
      </c>
      <c r="C347" s="312" t="s">
        <v>310</v>
      </c>
      <c r="D347" s="312" t="s">
        <v>438</v>
      </c>
      <c r="E347" s="313">
        <v>30</v>
      </c>
      <c r="F347" s="314">
        <f>обслуговування!$F$9</f>
        <v>18.35469322222222</v>
      </c>
      <c r="G347" s="314">
        <f>обслуговування!$F$14</f>
        <v>514.75357322849766</v>
      </c>
      <c r="H347" s="314">
        <f>обслуговування!$F$15</f>
        <v>590.82555883754219</v>
      </c>
      <c r="I347" s="314">
        <f>обслуговування!$F$20</f>
        <v>1.8354693222222223</v>
      </c>
      <c r="J347" s="314">
        <f>обслуговування!$F$21</f>
        <v>168.86539419157262</v>
      </c>
      <c r="K347" s="315">
        <f t="shared" si="40"/>
        <v>1294.6346888020571</v>
      </c>
      <c r="L347" s="315">
        <f t="shared" si="41"/>
        <v>38.839040664061713</v>
      </c>
      <c r="M347" s="315">
        <f t="shared" si="42"/>
        <v>1333.4737294661188</v>
      </c>
      <c r="N347" s="315">
        <f t="shared" si="43"/>
        <v>266.6947458932238</v>
      </c>
      <c r="O347" s="315">
        <f t="shared" si="44"/>
        <v>1600.1684753593427</v>
      </c>
      <c r="P347" s="315">
        <f t="shared" si="45"/>
        <v>30</v>
      </c>
      <c r="Q347" s="316">
        <f t="shared" si="46"/>
        <v>13.334737294661188</v>
      </c>
      <c r="R347" s="282"/>
    </row>
    <row r="348" spans="1:18" ht="15.75" thickBot="1" x14ac:dyDescent="0.3">
      <c r="A348" s="254" t="s">
        <v>519</v>
      </c>
      <c r="B348" s="311">
        <f t="shared" si="47"/>
        <v>339</v>
      </c>
      <c r="C348" s="312" t="s">
        <v>163</v>
      </c>
      <c r="D348" s="312" t="s">
        <v>178</v>
      </c>
      <c r="E348" s="313">
        <v>40</v>
      </c>
      <c r="F348" s="314">
        <f>обслуговування!$F$9</f>
        <v>18.35469322222222</v>
      </c>
      <c r="G348" s="314">
        <f>обслуговування!$F$14</f>
        <v>514.75357322849766</v>
      </c>
      <c r="H348" s="314">
        <f>обслуговування!$F$15</f>
        <v>590.82555883754219</v>
      </c>
      <c r="I348" s="314">
        <f>обслуговування!$F$20</f>
        <v>1.8354693222222223</v>
      </c>
      <c r="J348" s="314">
        <f>обслуговування!$F$21</f>
        <v>168.86539419157262</v>
      </c>
      <c r="K348" s="315">
        <f t="shared" si="40"/>
        <v>1294.6346888020571</v>
      </c>
      <c r="L348" s="315">
        <f t="shared" si="41"/>
        <v>38.839040664061713</v>
      </c>
      <c r="M348" s="315">
        <f t="shared" si="42"/>
        <v>1333.4737294661188</v>
      </c>
      <c r="N348" s="315">
        <f t="shared" si="43"/>
        <v>266.6947458932238</v>
      </c>
      <c r="O348" s="315">
        <f t="shared" si="44"/>
        <v>1600.1684753593427</v>
      </c>
      <c r="P348" s="315">
        <f t="shared" si="45"/>
        <v>40</v>
      </c>
      <c r="Q348" s="316">
        <f t="shared" si="46"/>
        <v>10.001052970995891</v>
      </c>
      <c r="R348" s="282"/>
    </row>
    <row r="349" spans="1:18" ht="15.75" thickBot="1" x14ac:dyDescent="0.3">
      <c r="A349" s="254" t="s">
        <v>519</v>
      </c>
      <c r="B349" s="311">
        <f t="shared" si="47"/>
        <v>340</v>
      </c>
      <c r="C349" s="312" t="s">
        <v>163</v>
      </c>
      <c r="D349" s="312" t="s">
        <v>180</v>
      </c>
      <c r="E349" s="313">
        <v>40</v>
      </c>
      <c r="F349" s="314">
        <f>обслуговування!$F$9</f>
        <v>18.35469322222222</v>
      </c>
      <c r="G349" s="314">
        <f>обслуговування!$F$14</f>
        <v>514.75357322849766</v>
      </c>
      <c r="H349" s="314">
        <f>обслуговування!$F$15</f>
        <v>590.82555883754219</v>
      </c>
      <c r="I349" s="314">
        <f>обслуговування!$F$20</f>
        <v>1.8354693222222223</v>
      </c>
      <c r="J349" s="314">
        <f>обслуговування!$F$21</f>
        <v>168.86539419157262</v>
      </c>
      <c r="K349" s="315">
        <f t="shared" si="40"/>
        <v>1294.6346888020571</v>
      </c>
      <c r="L349" s="315">
        <f t="shared" si="41"/>
        <v>38.839040664061713</v>
      </c>
      <c r="M349" s="315">
        <f t="shared" si="42"/>
        <v>1333.4737294661188</v>
      </c>
      <c r="N349" s="315">
        <f t="shared" si="43"/>
        <v>266.6947458932238</v>
      </c>
      <c r="O349" s="315">
        <f t="shared" si="44"/>
        <v>1600.1684753593427</v>
      </c>
      <c r="P349" s="315">
        <f t="shared" si="45"/>
        <v>40</v>
      </c>
      <c r="Q349" s="316">
        <f t="shared" si="46"/>
        <v>10.001052970995891</v>
      </c>
      <c r="R349" s="282"/>
    </row>
    <row r="350" spans="1:18" ht="15.75" thickBot="1" x14ac:dyDescent="0.3">
      <c r="A350" s="254" t="s">
        <v>519</v>
      </c>
      <c r="B350" s="311">
        <f t="shared" si="47"/>
        <v>341</v>
      </c>
      <c r="C350" s="312" t="s">
        <v>367</v>
      </c>
      <c r="D350" s="312" t="s">
        <v>180</v>
      </c>
      <c r="E350" s="313">
        <v>70</v>
      </c>
      <c r="F350" s="314">
        <f>обслуговування!$F$9</f>
        <v>18.35469322222222</v>
      </c>
      <c r="G350" s="314">
        <f>обслуговування!$F$14</f>
        <v>514.75357322849766</v>
      </c>
      <c r="H350" s="314">
        <f>обслуговування!$F$15</f>
        <v>590.82555883754219</v>
      </c>
      <c r="I350" s="314">
        <f>обслуговування!$F$20</f>
        <v>1.8354693222222223</v>
      </c>
      <c r="J350" s="314">
        <f>обслуговування!$F$21</f>
        <v>168.86539419157262</v>
      </c>
      <c r="K350" s="315">
        <f t="shared" si="40"/>
        <v>1294.6346888020571</v>
      </c>
      <c r="L350" s="315">
        <f t="shared" si="41"/>
        <v>38.839040664061713</v>
      </c>
      <c r="M350" s="315">
        <f t="shared" si="42"/>
        <v>1333.4737294661188</v>
      </c>
      <c r="N350" s="315">
        <f t="shared" si="43"/>
        <v>266.6947458932238</v>
      </c>
      <c r="O350" s="315">
        <f t="shared" si="44"/>
        <v>1600.1684753593427</v>
      </c>
      <c r="P350" s="315">
        <f t="shared" si="45"/>
        <v>70</v>
      </c>
      <c r="Q350" s="316">
        <f t="shared" si="46"/>
        <v>5.714887411997652</v>
      </c>
      <c r="R350" s="282"/>
    </row>
    <row r="351" spans="1:18" ht="15.75" thickBot="1" x14ac:dyDescent="0.3">
      <c r="A351" s="254" t="s">
        <v>519</v>
      </c>
      <c r="B351" s="311">
        <f t="shared" si="47"/>
        <v>342</v>
      </c>
      <c r="C351" s="312" t="s">
        <v>367</v>
      </c>
      <c r="D351" s="312" t="s">
        <v>199</v>
      </c>
      <c r="E351" s="313">
        <v>54</v>
      </c>
      <c r="F351" s="314">
        <f>обслуговування!$F$9</f>
        <v>18.35469322222222</v>
      </c>
      <c r="G351" s="314">
        <f>обслуговування!$F$14</f>
        <v>514.75357322849766</v>
      </c>
      <c r="H351" s="314">
        <f>обслуговування!$F$15</f>
        <v>590.82555883754219</v>
      </c>
      <c r="I351" s="314">
        <f>обслуговування!$F$20</f>
        <v>1.8354693222222223</v>
      </c>
      <c r="J351" s="314">
        <f>обслуговування!$F$21</f>
        <v>168.86539419157262</v>
      </c>
      <c r="K351" s="315">
        <f t="shared" si="40"/>
        <v>1294.6346888020571</v>
      </c>
      <c r="L351" s="315">
        <f t="shared" si="41"/>
        <v>38.839040664061713</v>
      </c>
      <c r="M351" s="315">
        <f t="shared" si="42"/>
        <v>1333.4737294661188</v>
      </c>
      <c r="N351" s="315">
        <f t="shared" si="43"/>
        <v>266.6947458932238</v>
      </c>
      <c r="O351" s="315">
        <f t="shared" si="44"/>
        <v>1600.1684753593427</v>
      </c>
      <c r="P351" s="315">
        <f t="shared" si="45"/>
        <v>54</v>
      </c>
      <c r="Q351" s="316">
        <f t="shared" si="46"/>
        <v>7.4081873859228828</v>
      </c>
      <c r="R351" s="282"/>
    </row>
    <row r="352" spans="1:18" ht="15.75" thickBot="1" x14ac:dyDescent="0.3">
      <c r="A352" s="254" t="s">
        <v>519</v>
      </c>
      <c r="B352" s="311">
        <f t="shared" si="47"/>
        <v>343</v>
      </c>
      <c r="C352" s="312" t="s">
        <v>367</v>
      </c>
      <c r="D352" s="312" t="s">
        <v>170</v>
      </c>
      <c r="E352" s="313">
        <v>70</v>
      </c>
      <c r="F352" s="314">
        <f>обслуговування!$F$9</f>
        <v>18.35469322222222</v>
      </c>
      <c r="G352" s="314">
        <f>обслуговування!$F$14</f>
        <v>514.75357322849766</v>
      </c>
      <c r="H352" s="314">
        <f>обслуговування!$F$15</f>
        <v>590.82555883754219</v>
      </c>
      <c r="I352" s="314">
        <f>обслуговування!$F$20</f>
        <v>1.8354693222222223</v>
      </c>
      <c r="J352" s="314">
        <f>обслуговування!$F$21</f>
        <v>168.86539419157262</v>
      </c>
      <c r="K352" s="315">
        <f t="shared" si="40"/>
        <v>1294.6346888020571</v>
      </c>
      <c r="L352" s="315">
        <f t="shared" si="41"/>
        <v>38.839040664061713</v>
      </c>
      <c r="M352" s="315">
        <f t="shared" si="42"/>
        <v>1333.4737294661188</v>
      </c>
      <c r="N352" s="315">
        <f t="shared" si="43"/>
        <v>266.6947458932238</v>
      </c>
      <c r="O352" s="315">
        <f t="shared" si="44"/>
        <v>1600.1684753593427</v>
      </c>
      <c r="P352" s="315">
        <f t="shared" si="45"/>
        <v>70</v>
      </c>
      <c r="Q352" s="316">
        <f t="shared" si="46"/>
        <v>5.714887411997652</v>
      </c>
      <c r="R352" s="282"/>
    </row>
    <row r="353" spans="1:18" ht="15.75" thickBot="1" x14ac:dyDescent="0.3">
      <c r="A353" s="254" t="s">
        <v>519</v>
      </c>
      <c r="B353" s="311">
        <f t="shared" si="47"/>
        <v>344</v>
      </c>
      <c r="C353" s="312" t="s">
        <v>367</v>
      </c>
      <c r="D353" s="312" t="s">
        <v>301</v>
      </c>
      <c r="E353" s="313">
        <v>70</v>
      </c>
      <c r="F353" s="314">
        <f>обслуговування!$F$9</f>
        <v>18.35469322222222</v>
      </c>
      <c r="G353" s="314">
        <f>обслуговування!$F$14</f>
        <v>514.75357322849766</v>
      </c>
      <c r="H353" s="314">
        <f>обслуговування!$F$15</f>
        <v>590.82555883754219</v>
      </c>
      <c r="I353" s="314">
        <f>обслуговування!$F$20</f>
        <v>1.8354693222222223</v>
      </c>
      <c r="J353" s="314">
        <f>обслуговування!$F$21</f>
        <v>168.86539419157262</v>
      </c>
      <c r="K353" s="315">
        <f t="shared" si="40"/>
        <v>1294.6346888020571</v>
      </c>
      <c r="L353" s="315">
        <f t="shared" si="41"/>
        <v>38.839040664061713</v>
      </c>
      <c r="M353" s="315">
        <f t="shared" si="42"/>
        <v>1333.4737294661188</v>
      </c>
      <c r="N353" s="315">
        <f t="shared" si="43"/>
        <v>266.6947458932238</v>
      </c>
      <c r="O353" s="315">
        <f t="shared" si="44"/>
        <v>1600.1684753593427</v>
      </c>
      <c r="P353" s="315">
        <f t="shared" si="45"/>
        <v>70</v>
      </c>
      <c r="Q353" s="316">
        <f t="shared" si="46"/>
        <v>5.714887411997652</v>
      </c>
      <c r="R353" s="282"/>
    </row>
    <row r="354" spans="1:18" ht="15.75" thickBot="1" x14ac:dyDescent="0.3">
      <c r="A354" s="254" t="s">
        <v>519</v>
      </c>
      <c r="B354" s="311">
        <f t="shared" si="47"/>
        <v>345</v>
      </c>
      <c r="C354" s="312" t="s">
        <v>367</v>
      </c>
      <c r="D354" s="312" t="s">
        <v>231</v>
      </c>
      <c r="E354" s="313">
        <v>68</v>
      </c>
      <c r="F354" s="314">
        <f>обслуговування!$F$9</f>
        <v>18.35469322222222</v>
      </c>
      <c r="G354" s="314">
        <f>обслуговування!$F$14</f>
        <v>514.75357322849766</v>
      </c>
      <c r="H354" s="314">
        <f>обслуговування!$F$15</f>
        <v>590.82555883754219</v>
      </c>
      <c r="I354" s="314">
        <f>обслуговування!$F$20</f>
        <v>1.8354693222222223</v>
      </c>
      <c r="J354" s="314">
        <f>обслуговування!$F$21</f>
        <v>168.86539419157262</v>
      </c>
      <c r="K354" s="315">
        <f t="shared" si="40"/>
        <v>1294.6346888020571</v>
      </c>
      <c r="L354" s="315">
        <f t="shared" si="41"/>
        <v>38.839040664061713</v>
      </c>
      <c r="M354" s="315">
        <f t="shared" si="42"/>
        <v>1333.4737294661188</v>
      </c>
      <c r="N354" s="315">
        <f t="shared" si="43"/>
        <v>266.6947458932238</v>
      </c>
      <c r="O354" s="315">
        <f t="shared" si="44"/>
        <v>1600.1684753593427</v>
      </c>
      <c r="P354" s="315">
        <f t="shared" si="45"/>
        <v>68</v>
      </c>
      <c r="Q354" s="316">
        <f t="shared" si="46"/>
        <v>5.882972335879936</v>
      </c>
      <c r="R354" s="282"/>
    </row>
    <row r="355" spans="1:18" ht="15.75" thickBot="1" x14ac:dyDescent="0.3">
      <c r="A355" s="254" t="s">
        <v>519</v>
      </c>
      <c r="B355" s="311">
        <f t="shared" si="47"/>
        <v>346</v>
      </c>
      <c r="C355" s="312" t="s">
        <v>367</v>
      </c>
      <c r="D355" s="312" t="s">
        <v>193</v>
      </c>
      <c r="E355" s="313">
        <v>70</v>
      </c>
      <c r="F355" s="314">
        <f>обслуговування!$F$9</f>
        <v>18.35469322222222</v>
      </c>
      <c r="G355" s="314">
        <f>обслуговування!$F$14</f>
        <v>514.75357322849766</v>
      </c>
      <c r="H355" s="314">
        <f>обслуговування!$F$15</f>
        <v>590.82555883754219</v>
      </c>
      <c r="I355" s="314">
        <f>обслуговування!$F$20</f>
        <v>1.8354693222222223</v>
      </c>
      <c r="J355" s="314">
        <f>обслуговування!$F$21</f>
        <v>168.86539419157262</v>
      </c>
      <c r="K355" s="315">
        <f t="shared" si="40"/>
        <v>1294.6346888020571</v>
      </c>
      <c r="L355" s="315">
        <f t="shared" si="41"/>
        <v>38.839040664061713</v>
      </c>
      <c r="M355" s="315">
        <f t="shared" si="42"/>
        <v>1333.4737294661188</v>
      </c>
      <c r="N355" s="315">
        <f t="shared" si="43"/>
        <v>266.6947458932238</v>
      </c>
      <c r="O355" s="315">
        <f t="shared" si="44"/>
        <v>1600.1684753593427</v>
      </c>
      <c r="P355" s="315">
        <f t="shared" si="45"/>
        <v>70</v>
      </c>
      <c r="Q355" s="316">
        <f t="shared" si="46"/>
        <v>5.714887411997652</v>
      </c>
      <c r="R355" s="282"/>
    </row>
    <row r="356" spans="1:18" ht="15.75" thickBot="1" x14ac:dyDescent="0.3">
      <c r="A356" s="254" t="s">
        <v>519</v>
      </c>
      <c r="B356" s="311">
        <f t="shared" si="47"/>
        <v>347</v>
      </c>
      <c r="C356" s="312" t="s">
        <v>367</v>
      </c>
      <c r="D356" s="312" t="s">
        <v>191</v>
      </c>
      <c r="E356" s="313">
        <v>70</v>
      </c>
      <c r="F356" s="314">
        <f>обслуговування!$F$9</f>
        <v>18.35469322222222</v>
      </c>
      <c r="G356" s="314">
        <f>обслуговування!$F$14</f>
        <v>514.75357322849766</v>
      </c>
      <c r="H356" s="314">
        <f>обслуговування!$F$15</f>
        <v>590.82555883754219</v>
      </c>
      <c r="I356" s="314">
        <f>обслуговування!$F$20</f>
        <v>1.8354693222222223</v>
      </c>
      <c r="J356" s="314">
        <f>обслуговування!$F$21</f>
        <v>168.86539419157262</v>
      </c>
      <c r="K356" s="315">
        <f t="shared" si="40"/>
        <v>1294.6346888020571</v>
      </c>
      <c r="L356" s="315">
        <f t="shared" si="41"/>
        <v>38.839040664061713</v>
      </c>
      <c r="M356" s="315">
        <f t="shared" si="42"/>
        <v>1333.4737294661188</v>
      </c>
      <c r="N356" s="315">
        <f t="shared" si="43"/>
        <v>266.6947458932238</v>
      </c>
      <c r="O356" s="315">
        <f t="shared" si="44"/>
        <v>1600.1684753593427</v>
      </c>
      <c r="P356" s="315">
        <f t="shared" si="45"/>
        <v>70</v>
      </c>
      <c r="Q356" s="316">
        <f t="shared" si="46"/>
        <v>5.714887411997652</v>
      </c>
      <c r="R356" s="282"/>
    </row>
    <row r="357" spans="1:18" ht="15.75" thickBot="1" x14ac:dyDescent="0.3">
      <c r="A357" s="254" t="s">
        <v>519</v>
      </c>
      <c r="B357" s="311">
        <f t="shared" si="47"/>
        <v>348</v>
      </c>
      <c r="C357" s="312" t="s">
        <v>160</v>
      </c>
      <c r="D357" s="312" t="s">
        <v>439</v>
      </c>
      <c r="E357" s="313">
        <v>69</v>
      </c>
      <c r="F357" s="314">
        <f>обслуговування!$F$9</f>
        <v>18.35469322222222</v>
      </c>
      <c r="G357" s="314">
        <f>обслуговування!$F$14</f>
        <v>514.75357322849766</v>
      </c>
      <c r="H357" s="314">
        <f>обслуговування!$F$15</f>
        <v>590.82555883754219</v>
      </c>
      <c r="I357" s="314">
        <f>обслуговування!$F$20</f>
        <v>1.8354693222222223</v>
      </c>
      <c r="J357" s="314">
        <f>обслуговування!$F$21</f>
        <v>168.86539419157262</v>
      </c>
      <c r="K357" s="315">
        <f t="shared" si="40"/>
        <v>1294.6346888020571</v>
      </c>
      <c r="L357" s="315">
        <f t="shared" si="41"/>
        <v>38.839040664061713</v>
      </c>
      <c r="M357" s="315">
        <f t="shared" si="42"/>
        <v>1333.4737294661188</v>
      </c>
      <c r="N357" s="315">
        <f t="shared" si="43"/>
        <v>266.6947458932238</v>
      </c>
      <c r="O357" s="315">
        <f t="shared" si="44"/>
        <v>1600.1684753593427</v>
      </c>
      <c r="P357" s="315">
        <f t="shared" si="45"/>
        <v>69</v>
      </c>
      <c r="Q357" s="316">
        <f t="shared" si="46"/>
        <v>5.7977118672439953</v>
      </c>
      <c r="R357" s="282"/>
    </row>
    <row r="358" spans="1:18" ht="15.75" thickBot="1" x14ac:dyDescent="0.3">
      <c r="A358" s="254" t="s">
        <v>519</v>
      </c>
      <c r="B358" s="311">
        <f t="shared" si="47"/>
        <v>349</v>
      </c>
      <c r="C358" s="312" t="s">
        <v>160</v>
      </c>
      <c r="D358" s="312" t="s">
        <v>440</v>
      </c>
      <c r="E358" s="313">
        <v>70</v>
      </c>
      <c r="F358" s="314">
        <f>обслуговування!$F$9</f>
        <v>18.35469322222222</v>
      </c>
      <c r="G358" s="314">
        <f>обслуговування!$F$14</f>
        <v>514.75357322849766</v>
      </c>
      <c r="H358" s="314">
        <f>обслуговування!$F$15</f>
        <v>590.82555883754219</v>
      </c>
      <c r="I358" s="314">
        <f>обслуговування!$F$20</f>
        <v>1.8354693222222223</v>
      </c>
      <c r="J358" s="314">
        <f>обслуговування!$F$21</f>
        <v>168.86539419157262</v>
      </c>
      <c r="K358" s="315">
        <f t="shared" si="40"/>
        <v>1294.6346888020571</v>
      </c>
      <c r="L358" s="315">
        <f t="shared" si="41"/>
        <v>38.839040664061713</v>
      </c>
      <c r="M358" s="315">
        <f t="shared" si="42"/>
        <v>1333.4737294661188</v>
      </c>
      <c r="N358" s="315">
        <f t="shared" si="43"/>
        <v>266.6947458932238</v>
      </c>
      <c r="O358" s="315">
        <f t="shared" si="44"/>
        <v>1600.1684753593427</v>
      </c>
      <c r="P358" s="315">
        <f t="shared" si="45"/>
        <v>70</v>
      </c>
      <c r="Q358" s="316">
        <f t="shared" si="46"/>
        <v>5.714887411997652</v>
      </c>
      <c r="R358" s="282"/>
    </row>
    <row r="359" spans="1:18" ht="15.75" thickBot="1" x14ac:dyDescent="0.3">
      <c r="A359" s="254" t="s">
        <v>519</v>
      </c>
      <c r="B359" s="311">
        <f t="shared" si="47"/>
        <v>350</v>
      </c>
      <c r="C359" s="312" t="s">
        <v>160</v>
      </c>
      <c r="D359" s="312" t="s">
        <v>441</v>
      </c>
      <c r="E359" s="313">
        <v>69</v>
      </c>
      <c r="F359" s="314">
        <f>обслуговування!$F$9</f>
        <v>18.35469322222222</v>
      </c>
      <c r="G359" s="314">
        <f>обслуговування!$F$14</f>
        <v>514.75357322849766</v>
      </c>
      <c r="H359" s="314">
        <f>обслуговування!$F$15</f>
        <v>590.82555883754219</v>
      </c>
      <c r="I359" s="314">
        <f>обслуговування!$F$20</f>
        <v>1.8354693222222223</v>
      </c>
      <c r="J359" s="314">
        <f>обслуговування!$F$21</f>
        <v>168.86539419157262</v>
      </c>
      <c r="K359" s="315">
        <f t="shared" si="40"/>
        <v>1294.6346888020571</v>
      </c>
      <c r="L359" s="315">
        <f t="shared" si="41"/>
        <v>38.839040664061713</v>
      </c>
      <c r="M359" s="315">
        <f t="shared" si="42"/>
        <v>1333.4737294661188</v>
      </c>
      <c r="N359" s="315">
        <f t="shared" si="43"/>
        <v>266.6947458932238</v>
      </c>
      <c r="O359" s="315">
        <f t="shared" si="44"/>
        <v>1600.1684753593427</v>
      </c>
      <c r="P359" s="315">
        <f t="shared" si="45"/>
        <v>69</v>
      </c>
      <c r="Q359" s="316">
        <f t="shared" si="46"/>
        <v>5.7977118672439953</v>
      </c>
      <c r="R359" s="282"/>
    </row>
    <row r="360" spans="1:18" ht="15.75" thickBot="1" x14ac:dyDescent="0.3">
      <c r="A360" s="254" t="s">
        <v>519</v>
      </c>
      <c r="B360" s="311">
        <f t="shared" si="47"/>
        <v>351</v>
      </c>
      <c r="C360" s="312" t="s">
        <v>152</v>
      </c>
      <c r="D360" s="312" t="s">
        <v>166</v>
      </c>
      <c r="E360" s="313">
        <v>129</v>
      </c>
      <c r="F360" s="314">
        <f>обслуговування!$F$9</f>
        <v>18.35469322222222</v>
      </c>
      <c r="G360" s="314">
        <f>обслуговування!$F$14</f>
        <v>514.75357322849766</v>
      </c>
      <c r="H360" s="314">
        <f>обслуговування!$F$15</f>
        <v>590.82555883754219</v>
      </c>
      <c r="I360" s="314">
        <f>обслуговування!$F$20</f>
        <v>1.8354693222222223</v>
      </c>
      <c r="J360" s="314">
        <f>обслуговування!$F$21</f>
        <v>168.86539419157262</v>
      </c>
      <c r="K360" s="315">
        <f t="shared" si="40"/>
        <v>1294.6346888020571</v>
      </c>
      <c r="L360" s="315">
        <f t="shared" si="41"/>
        <v>38.839040664061713</v>
      </c>
      <c r="M360" s="315">
        <f t="shared" si="42"/>
        <v>1333.4737294661188</v>
      </c>
      <c r="N360" s="315">
        <f t="shared" si="43"/>
        <v>266.6947458932238</v>
      </c>
      <c r="O360" s="315">
        <f t="shared" si="44"/>
        <v>1600.1684753593427</v>
      </c>
      <c r="P360" s="315">
        <f t="shared" si="45"/>
        <v>129</v>
      </c>
      <c r="Q360" s="316">
        <f t="shared" si="46"/>
        <v>3.1011016964328348</v>
      </c>
      <c r="R360" s="282"/>
    </row>
    <row r="361" spans="1:18" ht="15.75" thickBot="1" x14ac:dyDescent="0.3">
      <c r="A361" s="254" t="s">
        <v>519</v>
      </c>
      <c r="B361" s="311">
        <f t="shared" si="47"/>
        <v>352</v>
      </c>
      <c r="C361" s="312" t="s">
        <v>152</v>
      </c>
      <c r="D361" s="312" t="s">
        <v>442</v>
      </c>
      <c r="E361" s="313">
        <v>60</v>
      </c>
      <c r="F361" s="314">
        <f>обслуговування!$F$9</f>
        <v>18.35469322222222</v>
      </c>
      <c r="G361" s="314">
        <f>обслуговування!$F$14</f>
        <v>514.75357322849766</v>
      </c>
      <c r="H361" s="314">
        <f>обслуговування!$F$15</f>
        <v>590.82555883754219</v>
      </c>
      <c r="I361" s="314">
        <f>обслуговування!$F$20</f>
        <v>1.8354693222222223</v>
      </c>
      <c r="J361" s="314">
        <f>обслуговування!$F$21</f>
        <v>168.86539419157262</v>
      </c>
      <c r="K361" s="315">
        <f t="shared" si="40"/>
        <v>1294.6346888020571</v>
      </c>
      <c r="L361" s="315">
        <f t="shared" si="41"/>
        <v>38.839040664061713</v>
      </c>
      <c r="M361" s="315">
        <f t="shared" si="42"/>
        <v>1333.4737294661188</v>
      </c>
      <c r="N361" s="315">
        <f t="shared" si="43"/>
        <v>266.6947458932238</v>
      </c>
      <c r="O361" s="315">
        <f t="shared" si="44"/>
        <v>1600.1684753593427</v>
      </c>
      <c r="P361" s="315">
        <f t="shared" si="45"/>
        <v>60</v>
      </c>
      <c r="Q361" s="316">
        <f t="shared" si="46"/>
        <v>6.6673686473305942</v>
      </c>
      <c r="R361" s="282"/>
    </row>
    <row r="362" spans="1:18" ht="15.75" thickBot="1" x14ac:dyDescent="0.3">
      <c r="A362" s="254" t="s">
        <v>519</v>
      </c>
      <c r="B362" s="311">
        <f t="shared" si="47"/>
        <v>353</v>
      </c>
      <c r="C362" s="312" t="s">
        <v>152</v>
      </c>
      <c r="D362" s="312" t="s">
        <v>180</v>
      </c>
      <c r="E362" s="313">
        <v>70</v>
      </c>
      <c r="F362" s="314">
        <f>обслуговування!$F$9</f>
        <v>18.35469322222222</v>
      </c>
      <c r="G362" s="314">
        <f>обслуговування!$F$14</f>
        <v>514.75357322849766</v>
      </c>
      <c r="H362" s="314">
        <f>обслуговування!$F$15</f>
        <v>590.82555883754219</v>
      </c>
      <c r="I362" s="314">
        <f>обслуговування!$F$20</f>
        <v>1.8354693222222223</v>
      </c>
      <c r="J362" s="314">
        <f>обслуговування!$F$21</f>
        <v>168.86539419157262</v>
      </c>
      <c r="K362" s="315">
        <f t="shared" si="40"/>
        <v>1294.6346888020571</v>
      </c>
      <c r="L362" s="315">
        <f t="shared" si="41"/>
        <v>38.839040664061713</v>
      </c>
      <c r="M362" s="315">
        <f t="shared" si="42"/>
        <v>1333.4737294661188</v>
      </c>
      <c r="N362" s="315">
        <f t="shared" si="43"/>
        <v>266.6947458932238</v>
      </c>
      <c r="O362" s="315">
        <f t="shared" si="44"/>
        <v>1600.1684753593427</v>
      </c>
      <c r="P362" s="315">
        <f t="shared" si="45"/>
        <v>70</v>
      </c>
      <c r="Q362" s="316">
        <f t="shared" si="46"/>
        <v>5.714887411997652</v>
      </c>
      <c r="R362" s="282"/>
    </row>
    <row r="363" spans="1:18" ht="15.75" thickBot="1" x14ac:dyDescent="0.3">
      <c r="A363" s="254" t="s">
        <v>519</v>
      </c>
      <c r="B363" s="311">
        <f t="shared" si="47"/>
        <v>354</v>
      </c>
      <c r="C363" s="312" t="s">
        <v>152</v>
      </c>
      <c r="D363" s="312" t="s">
        <v>197</v>
      </c>
      <c r="E363" s="313">
        <v>54</v>
      </c>
      <c r="F363" s="314">
        <f>обслуговування!$F$9</f>
        <v>18.35469322222222</v>
      </c>
      <c r="G363" s="314">
        <f>обслуговування!$F$14</f>
        <v>514.75357322849766</v>
      </c>
      <c r="H363" s="314">
        <f>обслуговування!$F$15</f>
        <v>590.82555883754219</v>
      </c>
      <c r="I363" s="314">
        <f>обслуговування!$F$20</f>
        <v>1.8354693222222223</v>
      </c>
      <c r="J363" s="314">
        <f>обслуговування!$F$21</f>
        <v>168.86539419157262</v>
      </c>
      <c r="K363" s="315">
        <f t="shared" ref="K363:K425" si="48">F363+G363+H363+I363+J363</f>
        <v>1294.6346888020571</v>
      </c>
      <c r="L363" s="315">
        <f t="shared" ref="L363:L425" si="49">K363*3/100</f>
        <v>38.839040664061713</v>
      </c>
      <c r="M363" s="315">
        <f t="shared" ref="M363:M425" si="50">K363+L363</f>
        <v>1333.4737294661188</v>
      </c>
      <c r="N363" s="315">
        <f t="shared" ref="N363:N425" si="51">M363*0.2</f>
        <v>266.6947458932238</v>
      </c>
      <c r="O363" s="315">
        <f t="shared" ref="O363:O425" si="52">M363+N363</f>
        <v>1600.1684753593427</v>
      </c>
      <c r="P363" s="315">
        <f t="shared" ref="P363:P425" si="53">E363</f>
        <v>54</v>
      </c>
      <c r="Q363" s="316">
        <f t="shared" ref="Q363:Q425" si="54">O363/P363/4</f>
        <v>7.4081873859228828</v>
      </c>
      <c r="R363" s="282"/>
    </row>
    <row r="364" spans="1:18" ht="15.75" thickBot="1" x14ac:dyDescent="0.3">
      <c r="A364" s="254" t="s">
        <v>519</v>
      </c>
      <c r="B364" s="311">
        <f t="shared" si="47"/>
        <v>355</v>
      </c>
      <c r="C364" s="312" t="s">
        <v>152</v>
      </c>
      <c r="D364" s="312" t="s">
        <v>208</v>
      </c>
      <c r="E364" s="313">
        <v>66</v>
      </c>
      <c r="F364" s="314">
        <f>обслуговування!$F$9</f>
        <v>18.35469322222222</v>
      </c>
      <c r="G364" s="314">
        <f>обслуговування!$F$14</f>
        <v>514.75357322849766</v>
      </c>
      <c r="H364" s="314">
        <f>обслуговування!$F$15</f>
        <v>590.82555883754219</v>
      </c>
      <c r="I364" s="314">
        <f>обслуговування!$F$20</f>
        <v>1.8354693222222223</v>
      </c>
      <c r="J364" s="314">
        <f>обслуговування!$F$21</f>
        <v>168.86539419157262</v>
      </c>
      <c r="K364" s="315">
        <f t="shared" si="48"/>
        <v>1294.6346888020571</v>
      </c>
      <c r="L364" s="315">
        <f t="shared" si="49"/>
        <v>38.839040664061713</v>
      </c>
      <c r="M364" s="315">
        <f t="shared" si="50"/>
        <v>1333.4737294661188</v>
      </c>
      <c r="N364" s="315">
        <f t="shared" si="51"/>
        <v>266.6947458932238</v>
      </c>
      <c r="O364" s="315">
        <f t="shared" si="52"/>
        <v>1600.1684753593427</v>
      </c>
      <c r="P364" s="315">
        <f t="shared" si="53"/>
        <v>66</v>
      </c>
      <c r="Q364" s="316">
        <f t="shared" si="54"/>
        <v>6.0612442248459946</v>
      </c>
      <c r="R364" s="282"/>
    </row>
    <row r="365" spans="1:18" ht="15.75" thickBot="1" x14ac:dyDescent="0.3">
      <c r="A365" s="254" t="s">
        <v>519</v>
      </c>
      <c r="B365" s="311">
        <f t="shared" si="47"/>
        <v>356</v>
      </c>
      <c r="C365" s="312" t="s">
        <v>152</v>
      </c>
      <c r="D365" s="312" t="s">
        <v>182</v>
      </c>
      <c r="E365" s="313">
        <v>54</v>
      </c>
      <c r="F365" s="314">
        <f>обслуговування!$F$9</f>
        <v>18.35469322222222</v>
      </c>
      <c r="G365" s="314">
        <f>обслуговування!$F$14</f>
        <v>514.75357322849766</v>
      </c>
      <c r="H365" s="314">
        <f>обслуговування!$F$15</f>
        <v>590.82555883754219</v>
      </c>
      <c r="I365" s="314">
        <f>обслуговування!$F$20</f>
        <v>1.8354693222222223</v>
      </c>
      <c r="J365" s="314">
        <f>обслуговування!$F$21</f>
        <v>168.86539419157262</v>
      </c>
      <c r="K365" s="315">
        <f t="shared" si="48"/>
        <v>1294.6346888020571</v>
      </c>
      <c r="L365" s="315">
        <f t="shared" si="49"/>
        <v>38.839040664061713</v>
      </c>
      <c r="M365" s="315">
        <f t="shared" si="50"/>
        <v>1333.4737294661188</v>
      </c>
      <c r="N365" s="315">
        <f t="shared" si="51"/>
        <v>266.6947458932238</v>
      </c>
      <c r="O365" s="315">
        <f t="shared" si="52"/>
        <v>1600.1684753593427</v>
      </c>
      <c r="P365" s="315">
        <f t="shared" si="53"/>
        <v>54</v>
      </c>
      <c r="Q365" s="316">
        <f t="shared" si="54"/>
        <v>7.4081873859228828</v>
      </c>
      <c r="R365" s="282"/>
    </row>
    <row r="366" spans="1:18" ht="15.75" thickBot="1" x14ac:dyDescent="0.3">
      <c r="A366" s="254" t="s">
        <v>519</v>
      </c>
      <c r="B366" s="311">
        <f t="shared" si="47"/>
        <v>357</v>
      </c>
      <c r="C366" s="312" t="s">
        <v>443</v>
      </c>
      <c r="D366" s="312" t="s">
        <v>208</v>
      </c>
      <c r="E366" s="313">
        <v>16</v>
      </c>
      <c r="F366" s="314">
        <f>обслуговування!$F$9</f>
        <v>18.35469322222222</v>
      </c>
      <c r="G366" s="314">
        <f>обслуговування!$F$14</f>
        <v>514.75357322849766</v>
      </c>
      <c r="H366" s="314">
        <f>обслуговування!$F$15</f>
        <v>590.82555883754219</v>
      </c>
      <c r="I366" s="314">
        <f>обслуговування!$F$20</f>
        <v>1.8354693222222223</v>
      </c>
      <c r="J366" s="314">
        <f>обслуговування!$F$21</f>
        <v>168.86539419157262</v>
      </c>
      <c r="K366" s="315">
        <f t="shared" si="48"/>
        <v>1294.6346888020571</v>
      </c>
      <c r="L366" s="315">
        <f t="shared" si="49"/>
        <v>38.839040664061713</v>
      </c>
      <c r="M366" s="315">
        <f t="shared" si="50"/>
        <v>1333.4737294661188</v>
      </c>
      <c r="N366" s="315">
        <f t="shared" si="51"/>
        <v>266.6947458932238</v>
      </c>
      <c r="O366" s="315">
        <f t="shared" si="52"/>
        <v>1600.1684753593427</v>
      </c>
      <c r="P366" s="315">
        <f t="shared" si="53"/>
        <v>16</v>
      </c>
      <c r="Q366" s="316">
        <f t="shared" si="54"/>
        <v>25.002632427489729</v>
      </c>
      <c r="R366" s="282"/>
    </row>
    <row r="367" spans="1:18" ht="15.75" thickBot="1" x14ac:dyDescent="0.3">
      <c r="A367" s="254" t="s">
        <v>526</v>
      </c>
      <c r="B367" s="311">
        <f t="shared" si="47"/>
        <v>358</v>
      </c>
      <c r="C367" s="312" t="s">
        <v>140</v>
      </c>
      <c r="D367" s="312" t="s">
        <v>207</v>
      </c>
      <c r="E367" s="313">
        <v>100</v>
      </c>
      <c r="F367" s="314">
        <f>обслуговування!$F$9</f>
        <v>18.35469322222222</v>
      </c>
      <c r="G367" s="314">
        <f>обслуговування!$F$14</f>
        <v>514.75357322849766</v>
      </c>
      <c r="H367" s="314">
        <f>обслуговування!$F$15</f>
        <v>590.82555883754219</v>
      </c>
      <c r="I367" s="314">
        <f>обслуговування!$F$20</f>
        <v>1.8354693222222223</v>
      </c>
      <c r="J367" s="314">
        <f>обслуговування!$F$21</f>
        <v>168.86539419157262</v>
      </c>
      <c r="K367" s="315">
        <f t="shared" si="48"/>
        <v>1294.6346888020571</v>
      </c>
      <c r="L367" s="315">
        <f t="shared" si="49"/>
        <v>38.839040664061713</v>
      </c>
      <c r="M367" s="315">
        <f t="shared" si="50"/>
        <v>1333.4737294661188</v>
      </c>
      <c r="N367" s="315">
        <f t="shared" si="51"/>
        <v>266.6947458932238</v>
      </c>
      <c r="O367" s="315">
        <f t="shared" si="52"/>
        <v>1600.1684753593427</v>
      </c>
      <c r="P367" s="315">
        <f t="shared" si="53"/>
        <v>100</v>
      </c>
      <c r="Q367" s="316">
        <f t="shared" si="54"/>
        <v>4.0004211883983567</v>
      </c>
      <c r="R367" s="282"/>
    </row>
    <row r="368" spans="1:18" ht="15.75" thickBot="1" x14ac:dyDescent="0.3">
      <c r="A368" s="254" t="s">
        <v>519</v>
      </c>
      <c r="B368" s="311">
        <f t="shared" si="47"/>
        <v>359</v>
      </c>
      <c r="C368" s="312" t="s">
        <v>444</v>
      </c>
      <c r="D368" s="312" t="s">
        <v>304</v>
      </c>
      <c r="E368" s="313">
        <v>101</v>
      </c>
      <c r="F368" s="314">
        <f>обслуговування!$F$9</f>
        <v>18.35469322222222</v>
      </c>
      <c r="G368" s="314">
        <f>обслуговування!$F$14</f>
        <v>514.75357322849766</v>
      </c>
      <c r="H368" s="314">
        <f>обслуговування!$F$15</f>
        <v>590.82555883754219</v>
      </c>
      <c r="I368" s="314">
        <f>обслуговування!$F$20</f>
        <v>1.8354693222222223</v>
      </c>
      <c r="J368" s="314">
        <f>обслуговування!$F$21</f>
        <v>168.86539419157262</v>
      </c>
      <c r="K368" s="315">
        <f t="shared" si="48"/>
        <v>1294.6346888020571</v>
      </c>
      <c r="L368" s="315">
        <f t="shared" si="49"/>
        <v>38.839040664061713</v>
      </c>
      <c r="M368" s="315">
        <f t="shared" si="50"/>
        <v>1333.4737294661188</v>
      </c>
      <c r="N368" s="315">
        <f t="shared" si="51"/>
        <v>266.6947458932238</v>
      </c>
      <c r="O368" s="315">
        <f t="shared" si="52"/>
        <v>1600.1684753593427</v>
      </c>
      <c r="P368" s="315">
        <f t="shared" si="53"/>
        <v>101</v>
      </c>
      <c r="Q368" s="316">
        <f t="shared" si="54"/>
        <v>3.9608130578201552</v>
      </c>
      <c r="R368" s="282"/>
    </row>
    <row r="369" spans="1:18" ht="15.75" thickBot="1" x14ac:dyDescent="0.3">
      <c r="A369" s="254" t="s">
        <v>519</v>
      </c>
      <c r="B369" s="311">
        <f t="shared" si="47"/>
        <v>360</v>
      </c>
      <c r="C369" s="312" t="s">
        <v>163</v>
      </c>
      <c r="D369" s="312" t="s">
        <v>174</v>
      </c>
      <c r="E369" s="313">
        <v>40</v>
      </c>
      <c r="F369" s="314">
        <f>обслуговування!$F$9</f>
        <v>18.35469322222222</v>
      </c>
      <c r="G369" s="314">
        <f>обслуговування!$F$14</f>
        <v>514.75357322849766</v>
      </c>
      <c r="H369" s="314">
        <f>обслуговування!$F$15</f>
        <v>590.82555883754219</v>
      </c>
      <c r="I369" s="314">
        <f>обслуговування!$F$20</f>
        <v>1.8354693222222223</v>
      </c>
      <c r="J369" s="314">
        <f>обслуговування!$F$21</f>
        <v>168.86539419157262</v>
      </c>
      <c r="K369" s="315">
        <f t="shared" si="48"/>
        <v>1294.6346888020571</v>
      </c>
      <c r="L369" s="315">
        <f t="shared" si="49"/>
        <v>38.839040664061713</v>
      </c>
      <c r="M369" s="315">
        <f t="shared" si="50"/>
        <v>1333.4737294661188</v>
      </c>
      <c r="N369" s="315">
        <f t="shared" si="51"/>
        <v>266.6947458932238</v>
      </c>
      <c r="O369" s="315">
        <f t="shared" si="52"/>
        <v>1600.1684753593427</v>
      </c>
      <c r="P369" s="315">
        <f t="shared" si="53"/>
        <v>40</v>
      </c>
      <c r="Q369" s="316">
        <f t="shared" si="54"/>
        <v>10.001052970995891</v>
      </c>
      <c r="R369" s="282"/>
    </row>
    <row r="370" spans="1:18" ht="15.75" thickBot="1" x14ac:dyDescent="0.3">
      <c r="A370" s="254" t="s">
        <v>519</v>
      </c>
      <c r="B370" s="311">
        <f t="shared" si="47"/>
        <v>361</v>
      </c>
      <c r="C370" s="312" t="s">
        <v>163</v>
      </c>
      <c r="D370" s="312" t="s">
        <v>301</v>
      </c>
      <c r="E370" s="313">
        <v>16</v>
      </c>
      <c r="F370" s="314">
        <f>обслуговування!$F$9</f>
        <v>18.35469322222222</v>
      </c>
      <c r="G370" s="314">
        <f>обслуговування!$F$14</f>
        <v>514.75357322849766</v>
      </c>
      <c r="H370" s="314">
        <f>обслуговування!$F$15</f>
        <v>590.82555883754219</v>
      </c>
      <c r="I370" s="314">
        <f>обслуговування!$F$20</f>
        <v>1.8354693222222223</v>
      </c>
      <c r="J370" s="314">
        <f>обслуговування!$F$21</f>
        <v>168.86539419157262</v>
      </c>
      <c r="K370" s="315">
        <f t="shared" si="48"/>
        <v>1294.6346888020571</v>
      </c>
      <c r="L370" s="315">
        <f t="shared" si="49"/>
        <v>38.839040664061713</v>
      </c>
      <c r="M370" s="315">
        <f t="shared" si="50"/>
        <v>1333.4737294661188</v>
      </c>
      <c r="N370" s="315">
        <f t="shared" si="51"/>
        <v>266.6947458932238</v>
      </c>
      <c r="O370" s="315">
        <f t="shared" si="52"/>
        <v>1600.1684753593427</v>
      </c>
      <c r="P370" s="315">
        <f t="shared" si="53"/>
        <v>16</v>
      </c>
      <c r="Q370" s="316">
        <f t="shared" si="54"/>
        <v>25.002632427489729</v>
      </c>
      <c r="R370" s="282">
        <v>3</v>
      </c>
    </row>
    <row r="371" spans="1:18" ht="15.75" thickBot="1" x14ac:dyDescent="0.3">
      <c r="A371" s="254" t="s">
        <v>519</v>
      </c>
      <c r="B371" s="311">
        <f t="shared" si="47"/>
        <v>362</v>
      </c>
      <c r="C371" s="312" t="s">
        <v>445</v>
      </c>
      <c r="D371" s="312" t="s">
        <v>446</v>
      </c>
      <c r="E371" s="313">
        <v>70</v>
      </c>
      <c r="F371" s="314">
        <f>обслуговування!$F$9</f>
        <v>18.35469322222222</v>
      </c>
      <c r="G371" s="314">
        <f>обслуговування!$F$14</f>
        <v>514.75357322849766</v>
      </c>
      <c r="H371" s="314">
        <f>обслуговування!$F$15</f>
        <v>590.82555883754219</v>
      </c>
      <c r="I371" s="314">
        <f>обслуговування!$F$20</f>
        <v>1.8354693222222223</v>
      </c>
      <c r="J371" s="314">
        <f>обслуговування!$F$21</f>
        <v>168.86539419157262</v>
      </c>
      <c r="K371" s="315">
        <f t="shared" si="48"/>
        <v>1294.6346888020571</v>
      </c>
      <c r="L371" s="315">
        <f t="shared" si="49"/>
        <v>38.839040664061713</v>
      </c>
      <c r="M371" s="315">
        <f t="shared" si="50"/>
        <v>1333.4737294661188</v>
      </c>
      <c r="N371" s="315">
        <f t="shared" si="51"/>
        <v>266.6947458932238</v>
      </c>
      <c r="O371" s="315">
        <f t="shared" si="52"/>
        <v>1600.1684753593427</v>
      </c>
      <c r="P371" s="315">
        <f t="shared" si="53"/>
        <v>70</v>
      </c>
      <c r="Q371" s="316">
        <f t="shared" si="54"/>
        <v>5.714887411997652</v>
      </c>
      <c r="R371" s="282"/>
    </row>
    <row r="372" spans="1:18" ht="15.75" thickBot="1" x14ac:dyDescent="0.3">
      <c r="A372" s="254" t="s">
        <v>519</v>
      </c>
      <c r="B372" s="311">
        <f t="shared" si="47"/>
        <v>363</v>
      </c>
      <c r="C372" s="312" t="s">
        <v>366</v>
      </c>
      <c r="D372" s="312" t="s">
        <v>168</v>
      </c>
      <c r="E372" s="313">
        <v>35</v>
      </c>
      <c r="F372" s="314">
        <f>обслуговування!$F$9</f>
        <v>18.35469322222222</v>
      </c>
      <c r="G372" s="314">
        <f>обслуговування!$F$14</f>
        <v>514.75357322849766</v>
      </c>
      <c r="H372" s="314">
        <f>обслуговування!$F$15</f>
        <v>590.82555883754219</v>
      </c>
      <c r="I372" s="314">
        <f>обслуговування!$F$20</f>
        <v>1.8354693222222223</v>
      </c>
      <c r="J372" s="314">
        <f>обслуговування!$F$21</f>
        <v>168.86539419157262</v>
      </c>
      <c r="K372" s="315">
        <f t="shared" si="48"/>
        <v>1294.6346888020571</v>
      </c>
      <c r="L372" s="315">
        <f t="shared" si="49"/>
        <v>38.839040664061713</v>
      </c>
      <c r="M372" s="315">
        <f t="shared" si="50"/>
        <v>1333.4737294661188</v>
      </c>
      <c r="N372" s="315">
        <f t="shared" si="51"/>
        <v>266.6947458932238</v>
      </c>
      <c r="O372" s="315">
        <f t="shared" si="52"/>
        <v>1600.1684753593427</v>
      </c>
      <c r="P372" s="315">
        <f t="shared" si="53"/>
        <v>35</v>
      </c>
      <c r="Q372" s="316">
        <f t="shared" si="54"/>
        <v>11.429774823995304</v>
      </c>
      <c r="R372" s="282">
        <v>1</v>
      </c>
    </row>
    <row r="373" spans="1:18" ht="15.75" thickBot="1" x14ac:dyDescent="0.3">
      <c r="A373" s="254" t="s">
        <v>519</v>
      </c>
      <c r="B373" s="311">
        <f t="shared" si="47"/>
        <v>364</v>
      </c>
      <c r="C373" s="312" t="s">
        <v>362</v>
      </c>
      <c r="D373" s="312" t="s">
        <v>447</v>
      </c>
      <c r="E373" s="313">
        <v>36</v>
      </c>
      <c r="F373" s="314">
        <f>обслуговування!$F$9</f>
        <v>18.35469322222222</v>
      </c>
      <c r="G373" s="314">
        <f>обслуговування!$F$14</f>
        <v>514.75357322849766</v>
      </c>
      <c r="H373" s="314">
        <f>обслуговування!$F$15</f>
        <v>590.82555883754219</v>
      </c>
      <c r="I373" s="314">
        <f>обслуговування!$F$20</f>
        <v>1.8354693222222223</v>
      </c>
      <c r="J373" s="314">
        <f>обслуговування!$F$21</f>
        <v>168.86539419157262</v>
      </c>
      <c r="K373" s="315">
        <f t="shared" si="48"/>
        <v>1294.6346888020571</v>
      </c>
      <c r="L373" s="315">
        <f t="shared" si="49"/>
        <v>38.839040664061713</v>
      </c>
      <c r="M373" s="315">
        <f t="shared" si="50"/>
        <v>1333.4737294661188</v>
      </c>
      <c r="N373" s="315">
        <f t="shared" si="51"/>
        <v>266.6947458932238</v>
      </c>
      <c r="O373" s="315">
        <f t="shared" si="52"/>
        <v>1600.1684753593427</v>
      </c>
      <c r="P373" s="315">
        <f t="shared" si="53"/>
        <v>36</v>
      </c>
      <c r="Q373" s="316">
        <f t="shared" si="54"/>
        <v>11.112281078884324</v>
      </c>
      <c r="R373" s="282">
        <v>4</v>
      </c>
    </row>
    <row r="374" spans="1:18" ht="15.75" thickBot="1" x14ac:dyDescent="0.3">
      <c r="A374" s="254" t="s">
        <v>519</v>
      </c>
      <c r="B374" s="311">
        <f t="shared" si="47"/>
        <v>365</v>
      </c>
      <c r="C374" s="312" t="s">
        <v>306</v>
      </c>
      <c r="D374" s="312" t="s">
        <v>448</v>
      </c>
      <c r="E374" s="313">
        <v>79</v>
      </c>
      <c r="F374" s="314">
        <f>обслуговування!$F$9</f>
        <v>18.35469322222222</v>
      </c>
      <c r="G374" s="314">
        <f>обслуговування!$F$14</f>
        <v>514.75357322849766</v>
      </c>
      <c r="H374" s="314">
        <f>обслуговування!$F$15</f>
        <v>590.82555883754219</v>
      </c>
      <c r="I374" s="314">
        <f>обслуговування!$F$20</f>
        <v>1.8354693222222223</v>
      </c>
      <c r="J374" s="314">
        <f>обслуговування!$F$21</f>
        <v>168.86539419157262</v>
      </c>
      <c r="K374" s="315">
        <f t="shared" si="48"/>
        <v>1294.6346888020571</v>
      </c>
      <c r="L374" s="315">
        <f t="shared" si="49"/>
        <v>38.839040664061713</v>
      </c>
      <c r="M374" s="315">
        <f t="shared" si="50"/>
        <v>1333.4737294661188</v>
      </c>
      <c r="N374" s="315">
        <f t="shared" si="51"/>
        <v>266.6947458932238</v>
      </c>
      <c r="O374" s="315">
        <f t="shared" si="52"/>
        <v>1600.1684753593427</v>
      </c>
      <c r="P374" s="315">
        <f t="shared" si="53"/>
        <v>79</v>
      </c>
      <c r="Q374" s="316">
        <f t="shared" si="54"/>
        <v>5.0638242891118441</v>
      </c>
      <c r="R374" s="282"/>
    </row>
    <row r="375" spans="1:18" ht="15.75" thickBot="1" x14ac:dyDescent="0.3">
      <c r="A375" s="254" t="s">
        <v>519</v>
      </c>
      <c r="B375" s="311">
        <f t="shared" si="47"/>
        <v>366</v>
      </c>
      <c r="C375" s="312" t="s">
        <v>336</v>
      </c>
      <c r="D375" s="312" t="s">
        <v>231</v>
      </c>
      <c r="E375" s="313">
        <v>79</v>
      </c>
      <c r="F375" s="314">
        <f>обслуговування!$F$9</f>
        <v>18.35469322222222</v>
      </c>
      <c r="G375" s="314">
        <f>обслуговування!$F$14</f>
        <v>514.75357322849766</v>
      </c>
      <c r="H375" s="314">
        <f>обслуговування!$F$15</f>
        <v>590.82555883754219</v>
      </c>
      <c r="I375" s="314">
        <f>обслуговування!$F$20</f>
        <v>1.8354693222222223</v>
      </c>
      <c r="J375" s="314">
        <f>обслуговування!$F$21</f>
        <v>168.86539419157262</v>
      </c>
      <c r="K375" s="315">
        <f t="shared" si="48"/>
        <v>1294.6346888020571</v>
      </c>
      <c r="L375" s="315">
        <f t="shared" si="49"/>
        <v>38.839040664061713</v>
      </c>
      <c r="M375" s="315">
        <f t="shared" si="50"/>
        <v>1333.4737294661188</v>
      </c>
      <c r="N375" s="315">
        <f t="shared" si="51"/>
        <v>266.6947458932238</v>
      </c>
      <c r="O375" s="315">
        <f t="shared" si="52"/>
        <v>1600.1684753593427</v>
      </c>
      <c r="P375" s="315">
        <f t="shared" si="53"/>
        <v>79</v>
      </c>
      <c r="Q375" s="316">
        <f t="shared" si="54"/>
        <v>5.0638242891118441</v>
      </c>
      <c r="R375" s="282"/>
    </row>
    <row r="376" spans="1:18" ht="15.75" thickBot="1" x14ac:dyDescent="0.3">
      <c r="A376" s="254" t="s">
        <v>519</v>
      </c>
      <c r="B376" s="311">
        <f t="shared" si="47"/>
        <v>367</v>
      </c>
      <c r="C376" s="312" t="s">
        <v>367</v>
      </c>
      <c r="D376" s="312" t="s">
        <v>202</v>
      </c>
      <c r="E376" s="313">
        <v>127</v>
      </c>
      <c r="F376" s="314">
        <f>обслуговування!$F$9</f>
        <v>18.35469322222222</v>
      </c>
      <c r="G376" s="314">
        <f>обслуговування!$F$14</f>
        <v>514.75357322849766</v>
      </c>
      <c r="H376" s="314">
        <f>обслуговування!$F$15</f>
        <v>590.82555883754219</v>
      </c>
      <c r="I376" s="314">
        <f>обслуговування!$F$20</f>
        <v>1.8354693222222223</v>
      </c>
      <c r="J376" s="314">
        <f>обслуговування!$F$21</f>
        <v>168.86539419157262</v>
      </c>
      <c r="K376" s="315">
        <f t="shared" si="48"/>
        <v>1294.6346888020571</v>
      </c>
      <c r="L376" s="315">
        <f t="shared" si="49"/>
        <v>38.839040664061713</v>
      </c>
      <c r="M376" s="315">
        <f t="shared" si="50"/>
        <v>1333.4737294661188</v>
      </c>
      <c r="N376" s="315">
        <f t="shared" si="51"/>
        <v>266.6947458932238</v>
      </c>
      <c r="O376" s="315">
        <f t="shared" si="52"/>
        <v>1600.1684753593427</v>
      </c>
      <c r="P376" s="315">
        <f t="shared" si="53"/>
        <v>127</v>
      </c>
      <c r="Q376" s="316">
        <f t="shared" si="54"/>
        <v>3.1499379436207531</v>
      </c>
      <c r="R376" s="282">
        <v>1</v>
      </c>
    </row>
    <row r="377" spans="1:18" ht="15.75" thickBot="1" x14ac:dyDescent="0.3">
      <c r="A377" s="254" t="s">
        <v>519</v>
      </c>
      <c r="B377" s="311">
        <f t="shared" si="47"/>
        <v>368</v>
      </c>
      <c r="C377" s="312" t="s">
        <v>341</v>
      </c>
      <c r="D377" s="312" t="s">
        <v>222</v>
      </c>
      <c r="E377" s="313">
        <v>135</v>
      </c>
      <c r="F377" s="314">
        <f>обслуговування!$F$9</f>
        <v>18.35469322222222</v>
      </c>
      <c r="G377" s="314">
        <f>обслуговування!$F$14</f>
        <v>514.75357322849766</v>
      </c>
      <c r="H377" s="314">
        <f>обслуговування!$F$15</f>
        <v>590.82555883754219</v>
      </c>
      <c r="I377" s="314">
        <f>обслуговування!$F$20</f>
        <v>1.8354693222222223</v>
      </c>
      <c r="J377" s="314">
        <f>обслуговування!$F$21</f>
        <v>168.86539419157262</v>
      </c>
      <c r="K377" s="315">
        <f t="shared" si="48"/>
        <v>1294.6346888020571</v>
      </c>
      <c r="L377" s="315">
        <f t="shared" si="49"/>
        <v>38.839040664061713</v>
      </c>
      <c r="M377" s="315">
        <f t="shared" si="50"/>
        <v>1333.4737294661188</v>
      </c>
      <c r="N377" s="315">
        <f t="shared" si="51"/>
        <v>266.6947458932238</v>
      </c>
      <c r="O377" s="315">
        <f t="shared" si="52"/>
        <v>1600.1684753593427</v>
      </c>
      <c r="P377" s="315">
        <f t="shared" si="53"/>
        <v>135</v>
      </c>
      <c r="Q377" s="316">
        <f t="shared" si="54"/>
        <v>2.9632749543691532</v>
      </c>
      <c r="R377" s="282">
        <v>1</v>
      </c>
    </row>
    <row r="378" spans="1:18" ht="15.75" thickBot="1" x14ac:dyDescent="0.3">
      <c r="A378" s="254" t="s">
        <v>519</v>
      </c>
      <c r="B378" s="311">
        <f t="shared" si="47"/>
        <v>369</v>
      </c>
      <c r="C378" s="312" t="s">
        <v>163</v>
      </c>
      <c r="D378" s="312" t="s">
        <v>202</v>
      </c>
      <c r="E378" s="313">
        <v>64</v>
      </c>
      <c r="F378" s="314">
        <f>обслуговування!$F$9</f>
        <v>18.35469322222222</v>
      </c>
      <c r="G378" s="314">
        <f>обслуговування!$F$14</f>
        <v>514.75357322849766</v>
      </c>
      <c r="H378" s="314">
        <f>обслуговування!$F$15</f>
        <v>590.82555883754219</v>
      </c>
      <c r="I378" s="314">
        <f>обслуговування!$F$20</f>
        <v>1.8354693222222223</v>
      </c>
      <c r="J378" s="314">
        <f>обслуговування!$F$21</f>
        <v>168.86539419157262</v>
      </c>
      <c r="K378" s="315">
        <f t="shared" si="48"/>
        <v>1294.6346888020571</v>
      </c>
      <c r="L378" s="315">
        <f t="shared" si="49"/>
        <v>38.839040664061713</v>
      </c>
      <c r="M378" s="315">
        <f t="shared" si="50"/>
        <v>1333.4737294661188</v>
      </c>
      <c r="N378" s="315">
        <f t="shared" si="51"/>
        <v>266.6947458932238</v>
      </c>
      <c r="O378" s="315">
        <f t="shared" si="52"/>
        <v>1600.1684753593427</v>
      </c>
      <c r="P378" s="315">
        <f t="shared" si="53"/>
        <v>64</v>
      </c>
      <c r="Q378" s="316">
        <f t="shared" si="54"/>
        <v>6.2506581068724323</v>
      </c>
      <c r="R378" s="282">
        <v>0</v>
      </c>
    </row>
    <row r="379" spans="1:18" ht="15.75" thickBot="1" x14ac:dyDescent="0.3">
      <c r="A379" s="254" t="s">
        <v>519</v>
      </c>
      <c r="B379" s="311">
        <f t="shared" si="47"/>
        <v>370</v>
      </c>
      <c r="C379" s="312" t="s">
        <v>306</v>
      </c>
      <c r="D379" s="312" t="s">
        <v>449</v>
      </c>
      <c r="E379" s="313">
        <v>74</v>
      </c>
      <c r="F379" s="314">
        <f>обслуговування!$F$9</f>
        <v>18.35469322222222</v>
      </c>
      <c r="G379" s="314">
        <f>обслуговування!$F$14</f>
        <v>514.75357322849766</v>
      </c>
      <c r="H379" s="314">
        <f>обслуговування!$F$15</f>
        <v>590.82555883754219</v>
      </c>
      <c r="I379" s="314">
        <f>обслуговування!$F$20</f>
        <v>1.8354693222222223</v>
      </c>
      <c r="J379" s="314">
        <f>обслуговування!$F$21</f>
        <v>168.86539419157262</v>
      </c>
      <c r="K379" s="315">
        <f t="shared" si="48"/>
        <v>1294.6346888020571</v>
      </c>
      <c r="L379" s="315">
        <f t="shared" si="49"/>
        <v>38.839040664061713</v>
      </c>
      <c r="M379" s="315">
        <f t="shared" si="50"/>
        <v>1333.4737294661188</v>
      </c>
      <c r="N379" s="315">
        <f t="shared" si="51"/>
        <v>266.6947458932238</v>
      </c>
      <c r="O379" s="315">
        <f t="shared" si="52"/>
        <v>1600.1684753593427</v>
      </c>
      <c r="P379" s="315">
        <f t="shared" si="53"/>
        <v>74</v>
      </c>
      <c r="Q379" s="316">
        <f t="shared" si="54"/>
        <v>5.4059745789166982</v>
      </c>
      <c r="R379" s="282"/>
    </row>
    <row r="380" spans="1:18" ht="15.75" thickBot="1" x14ac:dyDescent="0.3">
      <c r="A380" s="254" t="s">
        <v>519</v>
      </c>
      <c r="B380" s="311">
        <f t="shared" si="47"/>
        <v>371</v>
      </c>
      <c r="C380" s="312" t="s">
        <v>306</v>
      </c>
      <c r="D380" s="312" t="s">
        <v>450</v>
      </c>
      <c r="E380" s="313">
        <v>96</v>
      </c>
      <c r="F380" s="314">
        <f>обслуговування!$F$9</f>
        <v>18.35469322222222</v>
      </c>
      <c r="G380" s="314">
        <f>обслуговування!$F$14</f>
        <v>514.75357322849766</v>
      </c>
      <c r="H380" s="314">
        <f>обслуговування!$F$15</f>
        <v>590.82555883754219</v>
      </c>
      <c r="I380" s="314">
        <f>обслуговування!$F$20</f>
        <v>1.8354693222222223</v>
      </c>
      <c r="J380" s="314">
        <f>обслуговування!$F$21</f>
        <v>168.86539419157262</v>
      </c>
      <c r="K380" s="315">
        <f t="shared" si="48"/>
        <v>1294.6346888020571</v>
      </c>
      <c r="L380" s="315">
        <f t="shared" si="49"/>
        <v>38.839040664061713</v>
      </c>
      <c r="M380" s="315">
        <f t="shared" si="50"/>
        <v>1333.4737294661188</v>
      </c>
      <c r="N380" s="315">
        <f t="shared" si="51"/>
        <v>266.6947458932238</v>
      </c>
      <c r="O380" s="315">
        <f t="shared" si="52"/>
        <v>1600.1684753593427</v>
      </c>
      <c r="P380" s="315">
        <f t="shared" si="53"/>
        <v>96</v>
      </c>
      <c r="Q380" s="316">
        <f t="shared" si="54"/>
        <v>4.1671054045816218</v>
      </c>
      <c r="R380" s="282"/>
    </row>
    <row r="381" spans="1:18" ht="15.75" thickBot="1" x14ac:dyDescent="0.3">
      <c r="A381" s="260" t="s">
        <v>521</v>
      </c>
      <c r="B381" s="311">
        <f t="shared" si="47"/>
        <v>372</v>
      </c>
      <c r="C381" s="312" t="s">
        <v>142</v>
      </c>
      <c r="D381" s="312" t="s">
        <v>451</v>
      </c>
      <c r="E381" s="313">
        <v>142</v>
      </c>
      <c r="F381" s="314">
        <f>обслуговування!$F$9</f>
        <v>18.35469322222222</v>
      </c>
      <c r="G381" s="314">
        <f>обслуговування!$F$14</f>
        <v>514.75357322849766</v>
      </c>
      <c r="H381" s="314">
        <f>обслуговування!$F$15</f>
        <v>590.82555883754219</v>
      </c>
      <c r="I381" s="314">
        <f>обслуговування!$F$20</f>
        <v>1.8354693222222223</v>
      </c>
      <c r="J381" s="314">
        <f>обслуговування!$F$21</f>
        <v>168.86539419157262</v>
      </c>
      <c r="K381" s="315">
        <f t="shared" si="48"/>
        <v>1294.6346888020571</v>
      </c>
      <c r="L381" s="315">
        <f t="shared" si="49"/>
        <v>38.839040664061713</v>
      </c>
      <c r="M381" s="315">
        <f t="shared" si="50"/>
        <v>1333.4737294661188</v>
      </c>
      <c r="N381" s="315">
        <f t="shared" si="51"/>
        <v>266.6947458932238</v>
      </c>
      <c r="O381" s="315">
        <f t="shared" si="52"/>
        <v>1600.1684753593427</v>
      </c>
      <c r="P381" s="315">
        <f t="shared" si="53"/>
        <v>142</v>
      </c>
      <c r="Q381" s="316">
        <f t="shared" si="54"/>
        <v>2.8171980199988429</v>
      </c>
      <c r="R381" s="282"/>
    </row>
    <row r="382" spans="1:18" ht="15.75" thickBot="1" x14ac:dyDescent="0.3">
      <c r="A382" s="254" t="s">
        <v>519</v>
      </c>
      <c r="B382" s="311">
        <f t="shared" si="47"/>
        <v>373</v>
      </c>
      <c r="C382" s="312" t="s">
        <v>142</v>
      </c>
      <c r="D382" s="312" t="s">
        <v>452</v>
      </c>
      <c r="E382" s="313">
        <v>107</v>
      </c>
      <c r="F382" s="314">
        <f>обслуговування!$F$9</f>
        <v>18.35469322222222</v>
      </c>
      <c r="G382" s="314">
        <f>обслуговування!$F$14</f>
        <v>514.75357322849766</v>
      </c>
      <c r="H382" s="314">
        <f>обслуговування!$F$15</f>
        <v>590.82555883754219</v>
      </c>
      <c r="I382" s="314">
        <f>обслуговування!$F$20</f>
        <v>1.8354693222222223</v>
      </c>
      <c r="J382" s="314">
        <f>обслуговування!$F$21</f>
        <v>168.86539419157262</v>
      </c>
      <c r="K382" s="315">
        <f t="shared" si="48"/>
        <v>1294.6346888020571</v>
      </c>
      <c r="L382" s="315">
        <f t="shared" si="49"/>
        <v>38.839040664061713</v>
      </c>
      <c r="M382" s="315">
        <f t="shared" si="50"/>
        <v>1333.4737294661188</v>
      </c>
      <c r="N382" s="315">
        <f t="shared" si="51"/>
        <v>266.6947458932238</v>
      </c>
      <c r="O382" s="315">
        <f t="shared" si="52"/>
        <v>1600.1684753593427</v>
      </c>
      <c r="P382" s="315">
        <f t="shared" si="53"/>
        <v>107</v>
      </c>
      <c r="Q382" s="316">
        <f t="shared" si="54"/>
        <v>3.7387113910265017</v>
      </c>
      <c r="R382" s="282"/>
    </row>
    <row r="383" spans="1:18" ht="15.75" thickBot="1" x14ac:dyDescent="0.3">
      <c r="A383" s="254" t="s">
        <v>519</v>
      </c>
      <c r="B383" s="311">
        <f t="shared" si="47"/>
        <v>374</v>
      </c>
      <c r="C383" s="312" t="s">
        <v>160</v>
      </c>
      <c r="D383" s="312" t="s">
        <v>453</v>
      </c>
      <c r="E383" s="313">
        <v>36</v>
      </c>
      <c r="F383" s="314">
        <f>обслуговування!$F$9</f>
        <v>18.35469322222222</v>
      </c>
      <c r="G383" s="314">
        <f>обслуговування!$F$14</f>
        <v>514.75357322849766</v>
      </c>
      <c r="H383" s="314">
        <f>обслуговування!$F$15</f>
        <v>590.82555883754219</v>
      </c>
      <c r="I383" s="314">
        <f>обслуговування!$F$20</f>
        <v>1.8354693222222223</v>
      </c>
      <c r="J383" s="314">
        <f>обслуговування!$F$21</f>
        <v>168.86539419157262</v>
      </c>
      <c r="K383" s="315">
        <f t="shared" si="48"/>
        <v>1294.6346888020571</v>
      </c>
      <c r="L383" s="315">
        <f t="shared" si="49"/>
        <v>38.839040664061713</v>
      </c>
      <c r="M383" s="315">
        <f t="shared" si="50"/>
        <v>1333.4737294661188</v>
      </c>
      <c r="N383" s="315">
        <f t="shared" si="51"/>
        <v>266.6947458932238</v>
      </c>
      <c r="O383" s="315">
        <f t="shared" si="52"/>
        <v>1600.1684753593427</v>
      </c>
      <c r="P383" s="315">
        <f t="shared" si="53"/>
        <v>36</v>
      </c>
      <c r="Q383" s="316">
        <f t="shared" si="54"/>
        <v>11.112281078884324</v>
      </c>
      <c r="R383" s="282"/>
    </row>
    <row r="384" spans="1:18" ht="15.75" thickBot="1" x14ac:dyDescent="0.3">
      <c r="A384" s="254" t="s">
        <v>519</v>
      </c>
      <c r="B384" s="311">
        <f t="shared" si="47"/>
        <v>375</v>
      </c>
      <c r="C384" s="312" t="s">
        <v>143</v>
      </c>
      <c r="D384" s="312" t="s">
        <v>217</v>
      </c>
      <c r="E384" s="313">
        <v>122</v>
      </c>
      <c r="F384" s="314">
        <f>обслуговування!$F$9</f>
        <v>18.35469322222222</v>
      </c>
      <c r="G384" s="314">
        <f>обслуговування!$F$14</f>
        <v>514.75357322849766</v>
      </c>
      <c r="H384" s="314">
        <f>обслуговування!$F$15</f>
        <v>590.82555883754219</v>
      </c>
      <c r="I384" s="314">
        <f>обслуговування!$F$20</f>
        <v>1.8354693222222223</v>
      </c>
      <c r="J384" s="314">
        <f>обслуговування!$F$21</f>
        <v>168.86539419157262</v>
      </c>
      <c r="K384" s="315">
        <f t="shared" si="48"/>
        <v>1294.6346888020571</v>
      </c>
      <c r="L384" s="315">
        <f t="shared" si="49"/>
        <v>38.839040664061713</v>
      </c>
      <c r="M384" s="315">
        <f t="shared" si="50"/>
        <v>1333.4737294661188</v>
      </c>
      <c r="N384" s="315">
        <f t="shared" si="51"/>
        <v>266.6947458932238</v>
      </c>
      <c r="O384" s="315">
        <f t="shared" si="52"/>
        <v>1600.1684753593427</v>
      </c>
      <c r="P384" s="315">
        <f t="shared" si="53"/>
        <v>122</v>
      </c>
      <c r="Q384" s="316">
        <f t="shared" si="54"/>
        <v>3.2790337609822595</v>
      </c>
      <c r="R384" s="282">
        <v>1</v>
      </c>
    </row>
    <row r="385" spans="1:18" ht="15.75" thickBot="1" x14ac:dyDescent="0.3">
      <c r="A385" s="254" t="s">
        <v>519</v>
      </c>
      <c r="B385" s="311">
        <f t="shared" si="47"/>
        <v>376</v>
      </c>
      <c r="C385" s="312" t="s">
        <v>163</v>
      </c>
      <c r="D385" s="312" t="s">
        <v>231</v>
      </c>
      <c r="E385" s="313">
        <v>39</v>
      </c>
      <c r="F385" s="314">
        <f>обслуговування!$F$9</f>
        <v>18.35469322222222</v>
      </c>
      <c r="G385" s="314">
        <f>обслуговування!$F$14</f>
        <v>514.75357322849766</v>
      </c>
      <c r="H385" s="314">
        <f>обслуговування!$F$15</f>
        <v>590.82555883754219</v>
      </c>
      <c r="I385" s="314">
        <f>обслуговування!$F$20</f>
        <v>1.8354693222222223</v>
      </c>
      <c r="J385" s="314">
        <f>обслуговування!$F$21</f>
        <v>168.86539419157262</v>
      </c>
      <c r="K385" s="315">
        <f t="shared" si="48"/>
        <v>1294.6346888020571</v>
      </c>
      <c r="L385" s="315">
        <f t="shared" si="49"/>
        <v>38.839040664061713</v>
      </c>
      <c r="M385" s="315">
        <f t="shared" si="50"/>
        <v>1333.4737294661188</v>
      </c>
      <c r="N385" s="315">
        <f t="shared" si="51"/>
        <v>266.6947458932238</v>
      </c>
      <c r="O385" s="315">
        <f t="shared" si="52"/>
        <v>1600.1684753593427</v>
      </c>
      <c r="P385" s="315">
        <f t="shared" si="53"/>
        <v>39</v>
      </c>
      <c r="Q385" s="316">
        <f t="shared" si="54"/>
        <v>10.257490226662453</v>
      </c>
      <c r="R385" s="282">
        <v>1</v>
      </c>
    </row>
    <row r="386" spans="1:18" ht="15.75" thickBot="1" x14ac:dyDescent="0.3">
      <c r="A386" s="257" t="s">
        <v>521</v>
      </c>
      <c r="B386" s="311">
        <f t="shared" si="47"/>
        <v>377</v>
      </c>
      <c r="C386" s="312" t="s">
        <v>163</v>
      </c>
      <c r="D386" s="312" t="s">
        <v>170</v>
      </c>
      <c r="E386" s="313">
        <v>62</v>
      </c>
      <c r="F386" s="314">
        <f>обслуговування!$F$9</f>
        <v>18.35469322222222</v>
      </c>
      <c r="G386" s="314">
        <f>обслуговування!$F$14</f>
        <v>514.75357322849766</v>
      </c>
      <c r="H386" s="314">
        <f>обслуговування!$F$15</f>
        <v>590.82555883754219</v>
      </c>
      <c r="I386" s="314">
        <f>обслуговування!$F$20</f>
        <v>1.8354693222222223</v>
      </c>
      <c r="J386" s="314">
        <f>обслуговування!$F$21</f>
        <v>168.86539419157262</v>
      </c>
      <c r="K386" s="315">
        <f t="shared" si="48"/>
        <v>1294.6346888020571</v>
      </c>
      <c r="L386" s="315">
        <f t="shared" si="49"/>
        <v>38.839040664061713</v>
      </c>
      <c r="M386" s="315">
        <f t="shared" si="50"/>
        <v>1333.4737294661188</v>
      </c>
      <c r="N386" s="315">
        <f t="shared" si="51"/>
        <v>266.6947458932238</v>
      </c>
      <c r="O386" s="315">
        <f t="shared" si="52"/>
        <v>1600.1684753593427</v>
      </c>
      <c r="P386" s="315">
        <f t="shared" si="53"/>
        <v>62</v>
      </c>
      <c r="Q386" s="316">
        <f t="shared" si="54"/>
        <v>6.4522922393521878</v>
      </c>
      <c r="R386" s="282">
        <v>3</v>
      </c>
    </row>
    <row r="387" spans="1:18" ht="15.75" thickBot="1" x14ac:dyDescent="0.3">
      <c r="A387" s="254" t="s">
        <v>519</v>
      </c>
      <c r="B387" s="311">
        <f t="shared" si="47"/>
        <v>378</v>
      </c>
      <c r="C387" s="312" t="s">
        <v>444</v>
      </c>
      <c r="D387" s="312" t="s">
        <v>170</v>
      </c>
      <c r="E387" s="313">
        <v>31</v>
      </c>
      <c r="F387" s="314">
        <f>обслуговування!$F$9</f>
        <v>18.35469322222222</v>
      </c>
      <c r="G387" s="314">
        <f>обслуговування!$F$14</f>
        <v>514.75357322849766</v>
      </c>
      <c r="H387" s="314">
        <f>обслуговування!$F$15</f>
        <v>590.82555883754219</v>
      </c>
      <c r="I387" s="314">
        <f>обслуговування!$F$20</f>
        <v>1.8354693222222223</v>
      </c>
      <c r="J387" s="314">
        <f>обслуговування!$F$21</f>
        <v>168.86539419157262</v>
      </c>
      <c r="K387" s="315">
        <f t="shared" si="48"/>
        <v>1294.6346888020571</v>
      </c>
      <c r="L387" s="315">
        <f t="shared" si="49"/>
        <v>38.839040664061713</v>
      </c>
      <c r="M387" s="315">
        <f t="shared" si="50"/>
        <v>1333.4737294661188</v>
      </c>
      <c r="N387" s="315">
        <f t="shared" si="51"/>
        <v>266.6947458932238</v>
      </c>
      <c r="O387" s="315">
        <f t="shared" si="52"/>
        <v>1600.1684753593427</v>
      </c>
      <c r="P387" s="315">
        <f t="shared" si="53"/>
        <v>31</v>
      </c>
      <c r="Q387" s="316">
        <f t="shared" si="54"/>
        <v>12.904584478704376</v>
      </c>
      <c r="R387" s="282">
        <v>2</v>
      </c>
    </row>
    <row r="388" spans="1:18" ht="15.75" thickBot="1" x14ac:dyDescent="0.3">
      <c r="A388" s="254" t="s">
        <v>519</v>
      </c>
      <c r="B388" s="311">
        <f t="shared" si="47"/>
        <v>379</v>
      </c>
      <c r="C388" s="312" t="s">
        <v>160</v>
      </c>
      <c r="D388" s="312" t="s">
        <v>387</v>
      </c>
      <c r="E388" s="313">
        <v>64</v>
      </c>
      <c r="F388" s="314">
        <f>обслуговування!$F$9</f>
        <v>18.35469322222222</v>
      </c>
      <c r="G388" s="314">
        <f>обслуговування!$F$14</f>
        <v>514.75357322849766</v>
      </c>
      <c r="H388" s="314">
        <f>обслуговування!$F$15</f>
        <v>590.82555883754219</v>
      </c>
      <c r="I388" s="314">
        <f>обслуговування!$F$20</f>
        <v>1.8354693222222223</v>
      </c>
      <c r="J388" s="314">
        <f>обслуговування!$F$21</f>
        <v>168.86539419157262</v>
      </c>
      <c r="K388" s="315">
        <f t="shared" si="48"/>
        <v>1294.6346888020571</v>
      </c>
      <c r="L388" s="315">
        <f t="shared" si="49"/>
        <v>38.839040664061713</v>
      </c>
      <c r="M388" s="315">
        <f t="shared" si="50"/>
        <v>1333.4737294661188</v>
      </c>
      <c r="N388" s="315">
        <f t="shared" si="51"/>
        <v>266.6947458932238</v>
      </c>
      <c r="O388" s="315">
        <f t="shared" si="52"/>
        <v>1600.1684753593427</v>
      </c>
      <c r="P388" s="315">
        <f t="shared" si="53"/>
        <v>64</v>
      </c>
      <c r="Q388" s="316">
        <f t="shared" si="54"/>
        <v>6.2506581068724323</v>
      </c>
      <c r="R388" s="282">
        <v>1</v>
      </c>
    </row>
    <row r="389" spans="1:18" ht="15.75" thickBot="1" x14ac:dyDescent="0.3">
      <c r="A389" s="254" t="s">
        <v>519</v>
      </c>
      <c r="B389" s="311">
        <f t="shared" si="47"/>
        <v>380</v>
      </c>
      <c r="C389" s="312" t="s">
        <v>160</v>
      </c>
      <c r="D389" s="312" t="s">
        <v>447</v>
      </c>
      <c r="E389" s="313">
        <v>35</v>
      </c>
      <c r="F389" s="314">
        <f>обслуговування!$F$9</f>
        <v>18.35469322222222</v>
      </c>
      <c r="G389" s="314">
        <f>обслуговування!$F$14</f>
        <v>514.75357322849766</v>
      </c>
      <c r="H389" s="314">
        <f>обслуговування!$F$15</f>
        <v>590.82555883754219</v>
      </c>
      <c r="I389" s="314">
        <f>обслуговування!$F$20</f>
        <v>1.8354693222222223</v>
      </c>
      <c r="J389" s="314">
        <f>обслуговування!$F$21</f>
        <v>168.86539419157262</v>
      </c>
      <c r="K389" s="315">
        <f t="shared" si="48"/>
        <v>1294.6346888020571</v>
      </c>
      <c r="L389" s="315">
        <f t="shared" si="49"/>
        <v>38.839040664061713</v>
      </c>
      <c r="M389" s="315">
        <f t="shared" si="50"/>
        <v>1333.4737294661188</v>
      </c>
      <c r="N389" s="315">
        <f t="shared" si="51"/>
        <v>266.6947458932238</v>
      </c>
      <c r="O389" s="315">
        <f t="shared" si="52"/>
        <v>1600.1684753593427</v>
      </c>
      <c r="P389" s="315">
        <f t="shared" si="53"/>
        <v>35</v>
      </c>
      <c r="Q389" s="316">
        <f t="shared" si="54"/>
        <v>11.429774823995304</v>
      </c>
      <c r="R389" s="282">
        <v>4</v>
      </c>
    </row>
    <row r="390" spans="1:18" ht="15.75" thickBot="1" x14ac:dyDescent="0.3">
      <c r="A390" s="254" t="s">
        <v>519</v>
      </c>
      <c r="B390" s="311">
        <f t="shared" si="47"/>
        <v>381</v>
      </c>
      <c r="C390" s="312" t="s">
        <v>152</v>
      </c>
      <c r="D390" s="312" t="s">
        <v>167</v>
      </c>
      <c r="E390" s="313">
        <v>70</v>
      </c>
      <c r="F390" s="314">
        <f>обслуговування!$F$9</f>
        <v>18.35469322222222</v>
      </c>
      <c r="G390" s="314">
        <f>обслуговування!$F$14</f>
        <v>514.75357322849766</v>
      </c>
      <c r="H390" s="314">
        <f>обслуговування!$F$15</f>
        <v>590.82555883754219</v>
      </c>
      <c r="I390" s="314">
        <f>обслуговування!$F$20</f>
        <v>1.8354693222222223</v>
      </c>
      <c r="J390" s="314">
        <f>обслуговування!$F$21</f>
        <v>168.86539419157262</v>
      </c>
      <c r="K390" s="315">
        <f t="shared" si="48"/>
        <v>1294.6346888020571</v>
      </c>
      <c r="L390" s="315">
        <f t="shared" si="49"/>
        <v>38.839040664061713</v>
      </c>
      <c r="M390" s="315">
        <f t="shared" si="50"/>
        <v>1333.4737294661188</v>
      </c>
      <c r="N390" s="315">
        <f t="shared" si="51"/>
        <v>266.6947458932238</v>
      </c>
      <c r="O390" s="315">
        <f t="shared" si="52"/>
        <v>1600.1684753593427</v>
      </c>
      <c r="P390" s="315">
        <f t="shared" si="53"/>
        <v>70</v>
      </c>
      <c r="Q390" s="316">
        <f t="shared" si="54"/>
        <v>5.714887411997652</v>
      </c>
      <c r="R390" s="282"/>
    </row>
    <row r="391" spans="1:18" ht="15.75" thickBot="1" x14ac:dyDescent="0.3">
      <c r="A391" s="254" t="s">
        <v>519</v>
      </c>
      <c r="B391" s="311">
        <f t="shared" si="47"/>
        <v>382</v>
      </c>
      <c r="C391" s="312" t="s">
        <v>152</v>
      </c>
      <c r="D391" s="312" t="s">
        <v>168</v>
      </c>
      <c r="E391" s="313">
        <v>70</v>
      </c>
      <c r="F391" s="314">
        <f>обслуговування!$F$9</f>
        <v>18.35469322222222</v>
      </c>
      <c r="G391" s="314">
        <f>обслуговування!$F$14</f>
        <v>514.75357322849766</v>
      </c>
      <c r="H391" s="314">
        <f>обслуговування!$F$15</f>
        <v>590.82555883754219</v>
      </c>
      <c r="I391" s="314">
        <f>обслуговування!$F$20</f>
        <v>1.8354693222222223</v>
      </c>
      <c r="J391" s="314">
        <f>обслуговування!$F$21</f>
        <v>168.86539419157262</v>
      </c>
      <c r="K391" s="315">
        <f t="shared" si="48"/>
        <v>1294.6346888020571</v>
      </c>
      <c r="L391" s="315">
        <f t="shared" si="49"/>
        <v>38.839040664061713</v>
      </c>
      <c r="M391" s="315">
        <f t="shared" si="50"/>
        <v>1333.4737294661188</v>
      </c>
      <c r="N391" s="315">
        <f t="shared" si="51"/>
        <v>266.6947458932238</v>
      </c>
      <c r="O391" s="315">
        <f t="shared" si="52"/>
        <v>1600.1684753593427</v>
      </c>
      <c r="P391" s="315">
        <f t="shared" si="53"/>
        <v>70</v>
      </c>
      <c r="Q391" s="316">
        <f t="shared" si="54"/>
        <v>5.714887411997652</v>
      </c>
      <c r="R391" s="282"/>
    </row>
    <row r="392" spans="1:18" ht="15.75" thickBot="1" x14ac:dyDescent="0.3">
      <c r="A392" s="254" t="s">
        <v>519</v>
      </c>
      <c r="B392" s="311">
        <f t="shared" si="47"/>
        <v>383</v>
      </c>
      <c r="C392" s="312" t="s">
        <v>160</v>
      </c>
      <c r="D392" s="312" t="s">
        <v>454</v>
      </c>
      <c r="E392" s="313">
        <v>15</v>
      </c>
      <c r="F392" s="314">
        <f>обслуговування!$F$9</f>
        <v>18.35469322222222</v>
      </c>
      <c r="G392" s="314">
        <f>обслуговування!$F$14</f>
        <v>514.75357322849766</v>
      </c>
      <c r="H392" s="314">
        <f>обслуговування!$F$15</f>
        <v>590.82555883754219</v>
      </c>
      <c r="I392" s="314">
        <f>обслуговування!$F$20</f>
        <v>1.8354693222222223</v>
      </c>
      <c r="J392" s="314">
        <f>обслуговування!$F$21</f>
        <v>168.86539419157262</v>
      </c>
      <c r="K392" s="315">
        <f t="shared" si="48"/>
        <v>1294.6346888020571</v>
      </c>
      <c r="L392" s="315">
        <f t="shared" si="49"/>
        <v>38.839040664061713</v>
      </c>
      <c r="M392" s="315">
        <f t="shared" si="50"/>
        <v>1333.4737294661188</v>
      </c>
      <c r="N392" s="315">
        <f t="shared" si="51"/>
        <v>266.6947458932238</v>
      </c>
      <c r="O392" s="315">
        <f t="shared" si="52"/>
        <v>1600.1684753593427</v>
      </c>
      <c r="P392" s="315">
        <f t="shared" si="53"/>
        <v>15</v>
      </c>
      <c r="Q392" s="316">
        <f t="shared" si="54"/>
        <v>26.669474589322377</v>
      </c>
      <c r="R392" s="282"/>
    </row>
    <row r="393" spans="1:18" ht="15.75" thickBot="1" x14ac:dyDescent="0.3">
      <c r="A393" s="254" t="s">
        <v>519</v>
      </c>
      <c r="B393" s="311">
        <f t="shared" si="47"/>
        <v>384</v>
      </c>
      <c r="C393" s="312" t="s">
        <v>367</v>
      </c>
      <c r="D393" s="312" t="s">
        <v>166</v>
      </c>
      <c r="E393" s="313">
        <v>53</v>
      </c>
      <c r="F393" s="314">
        <f>обслуговування!$F$9</f>
        <v>18.35469322222222</v>
      </c>
      <c r="G393" s="314">
        <f>обслуговування!$F$14</f>
        <v>514.75357322849766</v>
      </c>
      <c r="H393" s="314">
        <f>обслуговування!$F$15</f>
        <v>590.82555883754219</v>
      </c>
      <c r="I393" s="314">
        <f>обслуговування!$F$20</f>
        <v>1.8354693222222223</v>
      </c>
      <c r="J393" s="314">
        <f>обслуговування!$F$21</f>
        <v>168.86539419157262</v>
      </c>
      <c r="K393" s="315">
        <f t="shared" si="48"/>
        <v>1294.6346888020571</v>
      </c>
      <c r="L393" s="315">
        <f t="shared" si="49"/>
        <v>38.839040664061713</v>
      </c>
      <c r="M393" s="315">
        <f t="shared" si="50"/>
        <v>1333.4737294661188</v>
      </c>
      <c r="N393" s="315">
        <f t="shared" si="51"/>
        <v>266.6947458932238</v>
      </c>
      <c r="O393" s="315">
        <f t="shared" si="52"/>
        <v>1600.1684753593427</v>
      </c>
      <c r="P393" s="315">
        <f t="shared" si="53"/>
        <v>53</v>
      </c>
      <c r="Q393" s="316">
        <f t="shared" si="54"/>
        <v>7.5479645064119936</v>
      </c>
      <c r="R393" s="282">
        <v>1</v>
      </c>
    </row>
    <row r="394" spans="1:18" ht="15.75" thickBot="1" x14ac:dyDescent="0.3">
      <c r="A394" s="254" t="s">
        <v>519</v>
      </c>
      <c r="B394" s="311">
        <f t="shared" si="47"/>
        <v>385</v>
      </c>
      <c r="C394" s="312" t="s">
        <v>367</v>
      </c>
      <c r="D394" s="312" t="s">
        <v>182</v>
      </c>
      <c r="E394" s="313">
        <v>125</v>
      </c>
      <c r="F394" s="314">
        <f>обслуговування!$F$9</f>
        <v>18.35469322222222</v>
      </c>
      <c r="G394" s="314">
        <f>обслуговування!$F$14</f>
        <v>514.75357322849766</v>
      </c>
      <c r="H394" s="314">
        <f>обслуговування!$F$15</f>
        <v>590.82555883754219</v>
      </c>
      <c r="I394" s="314">
        <f>обслуговування!$F$20</f>
        <v>1.8354693222222223</v>
      </c>
      <c r="J394" s="314">
        <f>обслуговування!$F$21</f>
        <v>168.86539419157262</v>
      </c>
      <c r="K394" s="315">
        <f t="shared" si="48"/>
        <v>1294.6346888020571</v>
      </c>
      <c r="L394" s="315">
        <f t="shared" si="49"/>
        <v>38.839040664061713</v>
      </c>
      <c r="M394" s="315">
        <f t="shared" si="50"/>
        <v>1333.4737294661188</v>
      </c>
      <c r="N394" s="315">
        <f t="shared" si="51"/>
        <v>266.6947458932238</v>
      </c>
      <c r="O394" s="315">
        <f t="shared" si="52"/>
        <v>1600.1684753593427</v>
      </c>
      <c r="P394" s="315">
        <f t="shared" si="53"/>
        <v>125</v>
      </c>
      <c r="Q394" s="316">
        <f t="shared" si="54"/>
        <v>3.2003369507186852</v>
      </c>
      <c r="R394" s="282">
        <v>2</v>
      </c>
    </row>
    <row r="395" spans="1:18" ht="15.75" thickBot="1" x14ac:dyDescent="0.3">
      <c r="A395" s="254" t="s">
        <v>519</v>
      </c>
      <c r="B395" s="311">
        <f t="shared" ref="B395:B458" si="55">B394+1</f>
        <v>386</v>
      </c>
      <c r="C395" s="312" t="s">
        <v>152</v>
      </c>
      <c r="D395" s="312" t="s">
        <v>217</v>
      </c>
      <c r="E395" s="313">
        <v>65</v>
      </c>
      <c r="F395" s="314">
        <f>обслуговування!$F$9</f>
        <v>18.35469322222222</v>
      </c>
      <c r="G395" s="314">
        <f>обслуговування!$F$14</f>
        <v>514.75357322849766</v>
      </c>
      <c r="H395" s="314">
        <f>обслуговування!$F$15</f>
        <v>590.82555883754219</v>
      </c>
      <c r="I395" s="314">
        <f>обслуговування!$F$20</f>
        <v>1.8354693222222223</v>
      </c>
      <c r="J395" s="314">
        <f>обслуговування!$F$21</f>
        <v>168.86539419157262</v>
      </c>
      <c r="K395" s="315">
        <f t="shared" si="48"/>
        <v>1294.6346888020571</v>
      </c>
      <c r="L395" s="315">
        <f t="shared" si="49"/>
        <v>38.839040664061713</v>
      </c>
      <c r="M395" s="315">
        <f t="shared" si="50"/>
        <v>1333.4737294661188</v>
      </c>
      <c r="N395" s="315">
        <f t="shared" si="51"/>
        <v>266.6947458932238</v>
      </c>
      <c r="O395" s="315">
        <f t="shared" si="52"/>
        <v>1600.1684753593427</v>
      </c>
      <c r="P395" s="315">
        <f t="shared" si="53"/>
        <v>65</v>
      </c>
      <c r="Q395" s="316">
        <f t="shared" si="54"/>
        <v>6.1544941359974716</v>
      </c>
      <c r="R395" s="282">
        <v>1</v>
      </c>
    </row>
    <row r="396" spans="1:18" ht="15.75" thickBot="1" x14ac:dyDescent="0.3">
      <c r="A396" s="254" t="s">
        <v>519</v>
      </c>
      <c r="B396" s="311">
        <f t="shared" si="55"/>
        <v>387</v>
      </c>
      <c r="C396" s="312" t="s">
        <v>160</v>
      </c>
      <c r="D396" s="312" t="s">
        <v>397</v>
      </c>
      <c r="E396" s="313">
        <v>55</v>
      </c>
      <c r="F396" s="314">
        <f>обслуговування!$F$9</f>
        <v>18.35469322222222</v>
      </c>
      <c r="G396" s="314">
        <f>обслуговування!$F$14</f>
        <v>514.75357322849766</v>
      </c>
      <c r="H396" s="314">
        <f>обслуговування!$F$15</f>
        <v>590.82555883754219</v>
      </c>
      <c r="I396" s="314">
        <f>обслуговування!$F$20</f>
        <v>1.8354693222222223</v>
      </c>
      <c r="J396" s="314">
        <f>обслуговування!$F$21</f>
        <v>168.86539419157262</v>
      </c>
      <c r="K396" s="315">
        <f t="shared" si="48"/>
        <v>1294.6346888020571</v>
      </c>
      <c r="L396" s="315">
        <f t="shared" si="49"/>
        <v>38.839040664061713</v>
      </c>
      <c r="M396" s="315">
        <f t="shared" si="50"/>
        <v>1333.4737294661188</v>
      </c>
      <c r="N396" s="315">
        <f t="shared" si="51"/>
        <v>266.6947458932238</v>
      </c>
      <c r="O396" s="315">
        <f t="shared" si="52"/>
        <v>1600.1684753593427</v>
      </c>
      <c r="P396" s="315">
        <f t="shared" si="53"/>
        <v>55</v>
      </c>
      <c r="Q396" s="316">
        <f t="shared" si="54"/>
        <v>7.2734930698151938</v>
      </c>
      <c r="R396" s="282">
        <v>2</v>
      </c>
    </row>
    <row r="397" spans="1:18" ht="15.75" thickBot="1" x14ac:dyDescent="0.3">
      <c r="A397" s="254" t="s">
        <v>519</v>
      </c>
      <c r="B397" s="311">
        <f t="shared" si="55"/>
        <v>388</v>
      </c>
      <c r="C397" s="312" t="s">
        <v>163</v>
      </c>
      <c r="D397" s="312" t="s">
        <v>166</v>
      </c>
      <c r="E397" s="313">
        <v>39</v>
      </c>
      <c r="F397" s="314">
        <f>обслуговування!$F$9</f>
        <v>18.35469322222222</v>
      </c>
      <c r="G397" s="314">
        <f>обслуговування!$F$14</f>
        <v>514.75357322849766</v>
      </c>
      <c r="H397" s="314">
        <f>обслуговування!$F$15</f>
        <v>590.82555883754219</v>
      </c>
      <c r="I397" s="314">
        <f>обслуговування!$F$20</f>
        <v>1.8354693222222223</v>
      </c>
      <c r="J397" s="314">
        <f>обслуговування!$F$21</f>
        <v>168.86539419157262</v>
      </c>
      <c r="K397" s="315">
        <f t="shared" si="48"/>
        <v>1294.6346888020571</v>
      </c>
      <c r="L397" s="315">
        <f t="shared" si="49"/>
        <v>38.839040664061713</v>
      </c>
      <c r="M397" s="315">
        <f t="shared" si="50"/>
        <v>1333.4737294661188</v>
      </c>
      <c r="N397" s="315">
        <f t="shared" si="51"/>
        <v>266.6947458932238</v>
      </c>
      <c r="O397" s="315">
        <f t="shared" si="52"/>
        <v>1600.1684753593427</v>
      </c>
      <c r="P397" s="315">
        <f t="shared" si="53"/>
        <v>39</v>
      </c>
      <c r="Q397" s="316">
        <f t="shared" si="54"/>
        <v>10.257490226662453</v>
      </c>
      <c r="R397" s="282">
        <v>3</v>
      </c>
    </row>
    <row r="398" spans="1:18" ht="15.75" thickBot="1" x14ac:dyDescent="0.3">
      <c r="A398" s="254" t="s">
        <v>519</v>
      </c>
      <c r="B398" s="311">
        <f t="shared" si="55"/>
        <v>389</v>
      </c>
      <c r="C398" s="312" t="s">
        <v>160</v>
      </c>
      <c r="D398" s="312" t="s">
        <v>455</v>
      </c>
      <c r="E398" s="313">
        <v>103</v>
      </c>
      <c r="F398" s="314">
        <f>обслуговування!$F$9</f>
        <v>18.35469322222222</v>
      </c>
      <c r="G398" s="314">
        <f>обслуговування!$F$14</f>
        <v>514.75357322849766</v>
      </c>
      <c r="H398" s="314">
        <f>обслуговування!$F$15</f>
        <v>590.82555883754219</v>
      </c>
      <c r="I398" s="314">
        <f>обслуговування!$F$20</f>
        <v>1.8354693222222223</v>
      </c>
      <c r="J398" s="314">
        <f>обслуговування!$F$21</f>
        <v>168.86539419157262</v>
      </c>
      <c r="K398" s="315">
        <f t="shared" si="48"/>
        <v>1294.6346888020571</v>
      </c>
      <c r="L398" s="315">
        <f t="shared" si="49"/>
        <v>38.839040664061713</v>
      </c>
      <c r="M398" s="315">
        <f t="shared" si="50"/>
        <v>1333.4737294661188</v>
      </c>
      <c r="N398" s="315">
        <f t="shared" si="51"/>
        <v>266.6947458932238</v>
      </c>
      <c r="O398" s="315">
        <f t="shared" si="52"/>
        <v>1600.1684753593427</v>
      </c>
      <c r="P398" s="315">
        <f t="shared" si="53"/>
        <v>103</v>
      </c>
      <c r="Q398" s="316">
        <f t="shared" si="54"/>
        <v>3.8839040664061715</v>
      </c>
      <c r="R398" s="282"/>
    </row>
    <row r="399" spans="1:18" ht="15.75" thickBot="1" x14ac:dyDescent="0.3">
      <c r="A399" s="257" t="s">
        <v>521</v>
      </c>
      <c r="B399" s="311">
        <f t="shared" si="55"/>
        <v>390</v>
      </c>
      <c r="C399" s="312" t="s">
        <v>160</v>
      </c>
      <c r="D399" s="312" t="s">
        <v>207</v>
      </c>
      <c r="E399" s="313">
        <v>150</v>
      </c>
      <c r="F399" s="314">
        <f>обслуговування!$F$9</f>
        <v>18.35469322222222</v>
      </c>
      <c r="G399" s="314">
        <f>обслуговування!$F$14</f>
        <v>514.75357322849766</v>
      </c>
      <c r="H399" s="314">
        <f>обслуговування!$F$15</f>
        <v>590.82555883754219</v>
      </c>
      <c r="I399" s="314">
        <f>обслуговування!$F$20</f>
        <v>1.8354693222222223</v>
      </c>
      <c r="J399" s="314">
        <f>обслуговування!$F$21</f>
        <v>168.86539419157262</v>
      </c>
      <c r="K399" s="315">
        <f t="shared" si="48"/>
        <v>1294.6346888020571</v>
      </c>
      <c r="L399" s="315">
        <f t="shared" si="49"/>
        <v>38.839040664061713</v>
      </c>
      <c r="M399" s="315">
        <f t="shared" si="50"/>
        <v>1333.4737294661188</v>
      </c>
      <c r="N399" s="315">
        <f t="shared" si="51"/>
        <v>266.6947458932238</v>
      </c>
      <c r="O399" s="315">
        <f t="shared" si="52"/>
        <v>1600.1684753593427</v>
      </c>
      <c r="P399" s="315">
        <f t="shared" si="53"/>
        <v>150</v>
      </c>
      <c r="Q399" s="316">
        <f t="shared" si="54"/>
        <v>2.6669474589322379</v>
      </c>
      <c r="R399" s="282">
        <v>6</v>
      </c>
    </row>
    <row r="400" spans="1:18" ht="15.75" thickBot="1" x14ac:dyDescent="0.3">
      <c r="A400" s="254" t="s">
        <v>519</v>
      </c>
      <c r="B400" s="311">
        <f t="shared" si="55"/>
        <v>391</v>
      </c>
      <c r="C400" s="312" t="s">
        <v>164</v>
      </c>
      <c r="D400" s="312" t="s">
        <v>170</v>
      </c>
      <c r="E400" s="313">
        <v>79</v>
      </c>
      <c r="F400" s="314">
        <f>обслуговування!$F$9</f>
        <v>18.35469322222222</v>
      </c>
      <c r="G400" s="314">
        <f>обслуговування!$F$14</f>
        <v>514.75357322849766</v>
      </c>
      <c r="H400" s="314">
        <f>обслуговування!$F$15</f>
        <v>590.82555883754219</v>
      </c>
      <c r="I400" s="314">
        <f>обслуговування!$F$20</f>
        <v>1.8354693222222223</v>
      </c>
      <c r="J400" s="314">
        <f>обслуговування!$F$21</f>
        <v>168.86539419157262</v>
      </c>
      <c r="K400" s="315">
        <f t="shared" si="48"/>
        <v>1294.6346888020571</v>
      </c>
      <c r="L400" s="315">
        <f t="shared" si="49"/>
        <v>38.839040664061713</v>
      </c>
      <c r="M400" s="315">
        <f t="shared" si="50"/>
        <v>1333.4737294661188</v>
      </c>
      <c r="N400" s="315">
        <f t="shared" si="51"/>
        <v>266.6947458932238</v>
      </c>
      <c r="O400" s="315">
        <f t="shared" si="52"/>
        <v>1600.1684753593427</v>
      </c>
      <c r="P400" s="315">
        <f t="shared" si="53"/>
        <v>79</v>
      </c>
      <c r="Q400" s="316">
        <f t="shared" si="54"/>
        <v>5.0638242891118441</v>
      </c>
      <c r="R400" s="282"/>
    </row>
    <row r="401" spans="1:18" ht="15.75" thickBot="1" x14ac:dyDescent="0.3">
      <c r="A401" s="254" t="s">
        <v>519</v>
      </c>
      <c r="B401" s="311">
        <f t="shared" si="55"/>
        <v>392</v>
      </c>
      <c r="C401" s="312" t="s">
        <v>152</v>
      </c>
      <c r="D401" s="312" t="s">
        <v>199</v>
      </c>
      <c r="E401" s="313">
        <v>69</v>
      </c>
      <c r="F401" s="314">
        <f>обслуговування!$F$9</f>
        <v>18.35469322222222</v>
      </c>
      <c r="G401" s="314">
        <f>обслуговування!$F$14</f>
        <v>514.75357322849766</v>
      </c>
      <c r="H401" s="314">
        <f>обслуговування!$F$15</f>
        <v>590.82555883754219</v>
      </c>
      <c r="I401" s="314">
        <f>обслуговування!$F$20</f>
        <v>1.8354693222222223</v>
      </c>
      <c r="J401" s="314">
        <f>обслуговування!$F$21</f>
        <v>168.86539419157262</v>
      </c>
      <c r="K401" s="315">
        <f t="shared" si="48"/>
        <v>1294.6346888020571</v>
      </c>
      <c r="L401" s="315">
        <f t="shared" si="49"/>
        <v>38.839040664061713</v>
      </c>
      <c r="M401" s="315">
        <f t="shared" si="50"/>
        <v>1333.4737294661188</v>
      </c>
      <c r="N401" s="315">
        <f t="shared" si="51"/>
        <v>266.6947458932238</v>
      </c>
      <c r="O401" s="315">
        <f t="shared" si="52"/>
        <v>1600.1684753593427</v>
      </c>
      <c r="P401" s="315">
        <f t="shared" si="53"/>
        <v>69</v>
      </c>
      <c r="Q401" s="316">
        <f t="shared" si="54"/>
        <v>5.7977118672439953</v>
      </c>
      <c r="R401" s="282">
        <v>1</v>
      </c>
    </row>
    <row r="402" spans="1:18" ht="15.75" thickBot="1" x14ac:dyDescent="0.3">
      <c r="A402" s="254" t="s">
        <v>519</v>
      </c>
      <c r="B402" s="311">
        <f t="shared" si="55"/>
        <v>393</v>
      </c>
      <c r="C402" s="312" t="s">
        <v>163</v>
      </c>
      <c r="D402" s="312" t="s">
        <v>303</v>
      </c>
      <c r="E402" s="313">
        <v>69</v>
      </c>
      <c r="F402" s="314">
        <f>обслуговування!$F$9</f>
        <v>18.35469322222222</v>
      </c>
      <c r="G402" s="314">
        <f>обслуговування!$F$14</f>
        <v>514.75357322849766</v>
      </c>
      <c r="H402" s="314">
        <f>обслуговування!$F$15</f>
        <v>590.82555883754219</v>
      </c>
      <c r="I402" s="314">
        <f>обслуговування!$F$20</f>
        <v>1.8354693222222223</v>
      </c>
      <c r="J402" s="314">
        <f>обслуговування!$F$21</f>
        <v>168.86539419157262</v>
      </c>
      <c r="K402" s="315">
        <f t="shared" si="48"/>
        <v>1294.6346888020571</v>
      </c>
      <c r="L402" s="315">
        <f t="shared" si="49"/>
        <v>38.839040664061713</v>
      </c>
      <c r="M402" s="315">
        <f t="shared" si="50"/>
        <v>1333.4737294661188</v>
      </c>
      <c r="N402" s="315">
        <f t="shared" si="51"/>
        <v>266.6947458932238</v>
      </c>
      <c r="O402" s="315">
        <f t="shared" si="52"/>
        <v>1600.1684753593427</v>
      </c>
      <c r="P402" s="315">
        <f t="shared" si="53"/>
        <v>69</v>
      </c>
      <c r="Q402" s="316">
        <f t="shared" si="54"/>
        <v>5.7977118672439953</v>
      </c>
      <c r="R402" s="282">
        <v>3</v>
      </c>
    </row>
    <row r="403" spans="1:18" ht="15.75" thickBot="1" x14ac:dyDescent="0.3">
      <c r="A403" s="254" t="s">
        <v>519</v>
      </c>
      <c r="B403" s="311">
        <f t="shared" si="55"/>
        <v>394</v>
      </c>
      <c r="C403" s="312" t="s">
        <v>366</v>
      </c>
      <c r="D403" s="312" t="s">
        <v>456</v>
      </c>
      <c r="E403" s="313">
        <v>32</v>
      </c>
      <c r="F403" s="314">
        <f>обслуговування!$F$9</f>
        <v>18.35469322222222</v>
      </c>
      <c r="G403" s="314">
        <f>обслуговування!$F$14</f>
        <v>514.75357322849766</v>
      </c>
      <c r="H403" s="314">
        <f>обслуговування!$F$15</f>
        <v>590.82555883754219</v>
      </c>
      <c r="I403" s="314">
        <f>обслуговування!$F$20</f>
        <v>1.8354693222222223</v>
      </c>
      <c r="J403" s="314">
        <f>обслуговування!$F$21</f>
        <v>168.86539419157262</v>
      </c>
      <c r="K403" s="315">
        <f t="shared" si="48"/>
        <v>1294.6346888020571</v>
      </c>
      <c r="L403" s="315">
        <f t="shared" si="49"/>
        <v>38.839040664061713</v>
      </c>
      <c r="M403" s="315">
        <f t="shared" si="50"/>
        <v>1333.4737294661188</v>
      </c>
      <c r="N403" s="315">
        <f t="shared" si="51"/>
        <v>266.6947458932238</v>
      </c>
      <c r="O403" s="315">
        <f t="shared" si="52"/>
        <v>1600.1684753593427</v>
      </c>
      <c r="P403" s="315">
        <f t="shared" si="53"/>
        <v>32</v>
      </c>
      <c r="Q403" s="316">
        <f t="shared" si="54"/>
        <v>12.501316213744865</v>
      </c>
      <c r="R403" s="282">
        <v>1</v>
      </c>
    </row>
    <row r="404" spans="1:18" ht="15.75" thickBot="1" x14ac:dyDescent="0.3">
      <c r="A404" s="254" t="s">
        <v>519</v>
      </c>
      <c r="B404" s="311">
        <f t="shared" si="55"/>
        <v>395</v>
      </c>
      <c r="C404" s="312" t="s">
        <v>408</v>
      </c>
      <c r="D404" s="312" t="s">
        <v>174</v>
      </c>
      <c r="E404" s="313">
        <v>106</v>
      </c>
      <c r="F404" s="314">
        <f>обслуговування!$F$9</f>
        <v>18.35469322222222</v>
      </c>
      <c r="G404" s="314">
        <f>обслуговування!$F$14</f>
        <v>514.75357322849766</v>
      </c>
      <c r="H404" s="314">
        <f>обслуговування!$F$15</f>
        <v>590.82555883754219</v>
      </c>
      <c r="I404" s="314">
        <f>обслуговування!$F$20</f>
        <v>1.8354693222222223</v>
      </c>
      <c r="J404" s="314">
        <f>обслуговування!$F$21</f>
        <v>168.86539419157262</v>
      </c>
      <c r="K404" s="315">
        <f t="shared" si="48"/>
        <v>1294.6346888020571</v>
      </c>
      <c r="L404" s="315">
        <f t="shared" si="49"/>
        <v>38.839040664061713</v>
      </c>
      <c r="M404" s="315">
        <f t="shared" si="50"/>
        <v>1333.4737294661188</v>
      </c>
      <c r="N404" s="315">
        <f t="shared" si="51"/>
        <v>266.6947458932238</v>
      </c>
      <c r="O404" s="315">
        <f t="shared" si="52"/>
        <v>1600.1684753593427</v>
      </c>
      <c r="P404" s="315">
        <f t="shared" si="53"/>
        <v>106</v>
      </c>
      <c r="Q404" s="316">
        <f t="shared" si="54"/>
        <v>3.7739822532059968</v>
      </c>
      <c r="R404" s="282"/>
    </row>
    <row r="405" spans="1:18" ht="15.75" thickBot="1" x14ac:dyDescent="0.3">
      <c r="A405" s="254" t="s">
        <v>519</v>
      </c>
      <c r="B405" s="311">
        <f t="shared" si="55"/>
        <v>396</v>
      </c>
      <c r="C405" s="312" t="s">
        <v>336</v>
      </c>
      <c r="D405" s="312" t="s">
        <v>192</v>
      </c>
      <c r="E405" s="313">
        <v>117</v>
      </c>
      <c r="F405" s="314">
        <f>обслуговування!$F$9</f>
        <v>18.35469322222222</v>
      </c>
      <c r="G405" s="314">
        <f>обслуговування!$F$14</f>
        <v>514.75357322849766</v>
      </c>
      <c r="H405" s="314">
        <f>обслуговування!$F$15</f>
        <v>590.82555883754219</v>
      </c>
      <c r="I405" s="314">
        <f>обслуговування!$F$20</f>
        <v>1.8354693222222223</v>
      </c>
      <c r="J405" s="314">
        <f>обслуговування!$F$21</f>
        <v>168.86539419157262</v>
      </c>
      <c r="K405" s="315">
        <f t="shared" si="48"/>
        <v>1294.6346888020571</v>
      </c>
      <c r="L405" s="315">
        <f t="shared" si="49"/>
        <v>38.839040664061713</v>
      </c>
      <c r="M405" s="315">
        <f t="shared" si="50"/>
        <v>1333.4737294661188</v>
      </c>
      <c r="N405" s="315">
        <f t="shared" si="51"/>
        <v>266.6947458932238</v>
      </c>
      <c r="O405" s="315">
        <f t="shared" si="52"/>
        <v>1600.1684753593427</v>
      </c>
      <c r="P405" s="315">
        <f t="shared" si="53"/>
        <v>117</v>
      </c>
      <c r="Q405" s="316">
        <f t="shared" si="54"/>
        <v>3.4191634088874845</v>
      </c>
      <c r="R405" s="282">
        <v>1</v>
      </c>
    </row>
    <row r="406" spans="1:18" ht="15.75" thickBot="1" x14ac:dyDescent="0.3">
      <c r="A406" s="254" t="s">
        <v>519</v>
      </c>
      <c r="B406" s="311">
        <f t="shared" si="55"/>
        <v>397</v>
      </c>
      <c r="C406" s="312" t="s">
        <v>321</v>
      </c>
      <c r="D406" s="312" t="s">
        <v>199</v>
      </c>
      <c r="E406" s="313">
        <v>45</v>
      </c>
      <c r="F406" s="314">
        <f>обслуговування!$F$9</f>
        <v>18.35469322222222</v>
      </c>
      <c r="G406" s="314">
        <f>обслуговування!$F$14</f>
        <v>514.75357322849766</v>
      </c>
      <c r="H406" s="314">
        <f>обслуговування!$F$15</f>
        <v>590.82555883754219</v>
      </c>
      <c r="I406" s="314">
        <f>обслуговування!$F$20</f>
        <v>1.8354693222222223</v>
      </c>
      <c r="J406" s="314">
        <f>обслуговування!$F$21</f>
        <v>168.86539419157262</v>
      </c>
      <c r="K406" s="315">
        <f t="shared" si="48"/>
        <v>1294.6346888020571</v>
      </c>
      <c r="L406" s="315">
        <f t="shared" si="49"/>
        <v>38.839040664061713</v>
      </c>
      <c r="M406" s="315">
        <f t="shared" si="50"/>
        <v>1333.4737294661188</v>
      </c>
      <c r="N406" s="315">
        <f t="shared" si="51"/>
        <v>266.6947458932238</v>
      </c>
      <c r="O406" s="315">
        <f t="shared" si="52"/>
        <v>1600.1684753593427</v>
      </c>
      <c r="P406" s="315">
        <f t="shared" si="53"/>
        <v>45</v>
      </c>
      <c r="Q406" s="316">
        <f t="shared" si="54"/>
        <v>8.8898248631074601</v>
      </c>
      <c r="R406" s="282"/>
    </row>
    <row r="407" spans="1:18" ht="15.75" thickBot="1" x14ac:dyDescent="0.3">
      <c r="A407" s="254" t="s">
        <v>519</v>
      </c>
      <c r="B407" s="311">
        <f t="shared" si="55"/>
        <v>398</v>
      </c>
      <c r="C407" s="312" t="s">
        <v>321</v>
      </c>
      <c r="D407" s="312" t="s">
        <v>217</v>
      </c>
      <c r="E407" s="313">
        <v>71</v>
      </c>
      <c r="F407" s="314">
        <f>обслуговування!$F$9</f>
        <v>18.35469322222222</v>
      </c>
      <c r="G407" s="314">
        <f>обслуговування!$F$14</f>
        <v>514.75357322849766</v>
      </c>
      <c r="H407" s="314">
        <f>обслуговування!$F$15</f>
        <v>590.82555883754219</v>
      </c>
      <c r="I407" s="314">
        <f>обслуговування!$F$20</f>
        <v>1.8354693222222223</v>
      </c>
      <c r="J407" s="314">
        <f>обслуговування!$F$21</f>
        <v>168.86539419157262</v>
      </c>
      <c r="K407" s="315">
        <f t="shared" si="48"/>
        <v>1294.6346888020571</v>
      </c>
      <c r="L407" s="315">
        <f t="shared" si="49"/>
        <v>38.839040664061713</v>
      </c>
      <c r="M407" s="315">
        <f t="shared" si="50"/>
        <v>1333.4737294661188</v>
      </c>
      <c r="N407" s="315">
        <f t="shared" si="51"/>
        <v>266.6947458932238</v>
      </c>
      <c r="O407" s="315">
        <f t="shared" si="52"/>
        <v>1600.1684753593427</v>
      </c>
      <c r="P407" s="315">
        <f t="shared" si="53"/>
        <v>71</v>
      </c>
      <c r="Q407" s="316">
        <f t="shared" si="54"/>
        <v>5.6343960399976858</v>
      </c>
      <c r="R407" s="282"/>
    </row>
    <row r="408" spans="1:18" ht="15.75" thickBot="1" x14ac:dyDescent="0.3">
      <c r="A408" s="254" t="s">
        <v>519</v>
      </c>
      <c r="B408" s="311">
        <f t="shared" si="55"/>
        <v>399</v>
      </c>
      <c r="C408" s="312" t="s">
        <v>336</v>
      </c>
      <c r="D408" s="312" t="s">
        <v>301</v>
      </c>
      <c r="E408" s="313">
        <v>116</v>
      </c>
      <c r="F408" s="314">
        <f>обслуговування!$F$9</f>
        <v>18.35469322222222</v>
      </c>
      <c r="G408" s="314">
        <f>обслуговування!$F$14</f>
        <v>514.75357322849766</v>
      </c>
      <c r="H408" s="314">
        <f>обслуговування!$F$15</f>
        <v>590.82555883754219</v>
      </c>
      <c r="I408" s="314">
        <f>обслуговування!$F$20</f>
        <v>1.8354693222222223</v>
      </c>
      <c r="J408" s="314">
        <f>обслуговування!$F$21</f>
        <v>168.86539419157262</v>
      </c>
      <c r="K408" s="315">
        <f t="shared" si="48"/>
        <v>1294.6346888020571</v>
      </c>
      <c r="L408" s="315">
        <f t="shared" si="49"/>
        <v>38.839040664061713</v>
      </c>
      <c r="M408" s="315">
        <f t="shared" si="50"/>
        <v>1333.4737294661188</v>
      </c>
      <c r="N408" s="315">
        <f t="shared" si="51"/>
        <v>266.6947458932238</v>
      </c>
      <c r="O408" s="315">
        <f t="shared" si="52"/>
        <v>1600.1684753593427</v>
      </c>
      <c r="P408" s="315">
        <f t="shared" si="53"/>
        <v>116</v>
      </c>
      <c r="Q408" s="316">
        <f t="shared" si="54"/>
        <v>3.4486389555158246</v>
      </c>
      <c r="R408" s="282"/>
    </row>
    <row r="409" spans="1:18" ht="15.75" thickBot="1" x14ac:dyDescent="0.3">
      <c r="A409" s="254" t="s">
        <v>519</v>
      </c>
      <c r="B409" s="311">
        <f t="shared" si="55"/>
        <v>400</v>
      </c>
      <c r="C409" s="312" t="s">
        <v>310</v>
      </c>
      <c r="D409" s="312" t="s">
        <v>170</v>
      </c>
      <c r="E409" s="313">
        <v>75</v>
      </c>
      <c r="F409" s="314">
        <f>обслуговування!$F$9</f>
        <v>18.35469322222222</v>
      </c>
      <c r="G409" s="314">
        <f>обслуговування!$F$14</f>
        <v>514.75357322849766</v>
      </c>
      <c r="H409" s="314">
        <f>обслуговування!$F$15</f>
        <v>590.82555883754219</v>
      </c>
      <c r="I409" s="314">
        <f>обслуговування!$F$20</f>
        <v>1.8354693222222223</v>
      </c>
      <c r="J409" s="314">
        <f>обслуговування!$F$21</f>
        <v>168.86539419157262</v>
      </c>
      <c r="K409" s="315">
        <f t="shared" si="48"/>
        <v>1294.6346888020571</v>
      </c>
      <c r="L409" s="315">
        <f t="shared" si="49"/>
        <v>38.839040664061713</v>
      </c>
      <c r="M409" s="315">
        <f t="shared" si="50"/>
        <v>1333.4737294661188</v>
      </c>
      <c r="N409" s="315">
        <f t="shared" si="51"/>
        <v>266.6947458932238</v>
      </c>
      <c r="O409" s="315">
        <f t="shared" si="52"/>
        <v>1600.1684753593427</v>
      </c>
      <c r="P409" s="315">
        <f t="shared" si="53"/>
        <v>75</v>
      </c>
      <c r="Q409" s="316">
        <f t="shared" si="54"/>
        <v>5.3338949178644759</v>
      </c>
      <c r="R409" s="282"/>
    </row>
    <row r="410" spans="1:18" ht="15.75" thickBot="1" x14ac:dyDescent="0.3">
      <c r="A410" s="254" t="s">
        <v>519</v>
      </c>
      <c r="B410" s="311">
        <f t="shared" si="55"/>
        <v>401</v>
      </c>
      <c r="C410" s="312" t="s">
        <v>310</v>
      </c>
      <c r="D410" s="312" t="s">
        <v>172</v>
      </c>
      <c r="E410" s="313">
        <v>60</v>
      </c>
      <c r="F410" s="314">
        <f>обслуговування!$F$9</f>
        <v>18.35469322222222</v>
      </c>
      <c r="G410" s="314">
        <f>обслуговування!$F$14</f>
        <v>514.75357322849766</v>
      </c>
      <c r="H410" s="314">
        <f>обслуговування!$F$15</f>
        <v>590.82555883754219</v>
      </c>
      <c r="I410" s="314">
        <f>обслуговування!$F$20</f>
        <v>1.8354693222222223</v>
      </c>
      <c r="J410" s="314">
        <f>обслуговування!$F$21</f>
        <v>168.86539419157262</v>
      </c>
      <c r="K410" s="315">
        <f t="shared" si="48"/>
        <v>1294.6346888020571</v>
      </c>
      <c r="L410" s="315">
        <f t="shared" si="49"/>
        <v>38.839040664061713</v>
      </c>
      <c r="M410" s="315">
        <f t="shared" si="50"/>
        <v>1333.4737294661188</v>
      </c>
      <c r="N410" s="315">
        <f t="shared" si="51"/>
        <v>266.6947458932238</v>
      </c>
      <c r="O410" s="315">
        <f t="shared" si="52"/>
        <v>1600.1684753593427</v>
      </c>
      <c r="P410" s="315">
        <f t="shared" si="53"/>
        <v>60</v>
      </c>
      <c r="Q410" s="316">
        <f t="shared" si="54"/>
        <v>6.6673686473305942</v>
      </c>
      <c r="R410" s="282"/>
    </row>
    <row r="411" spans="1:18" ht="15.75" thickBot="1" x14ac:dyDescent="0.3">
      <c r="A411" s="254" t="s">
        <v>519</v>
      </c>
      <c r="B411" s="311">
        <f t="shared" si="55"/>
        <v>402</v>
      </c>
      <c r="C411" s="312" t="s">
        <v>155</v>
      </c>
      <c r="D411" s="312" t="s">
        <v>356</v>
      </c>
      <c r="E411" s="313">
        <v>34</v>
      </c>
      <c r="F411" s="314">
        <f>обслуговування!$F$9</f>
        <v>18.35469322222222</v>
      </c>
      <c r="G411" s="314">
        <f>обслуговування!$F$14</f>
        <v>514.75357322849766</v>
      </c>
      <c r="H411" s="314">
        <f>обслуговування!$F$15</f>
        <v>590.82555883754219</v>
      </c>
      <c r="I411" s="314">
        <f>обслуговування!$F$20</f>
        <v>1.8354693222222223</v>
      </c>
      <c r="J411" s="314">
        <f>обслуговування!$F$21</f>
        <v>168.86539419157262</v>
      </c>
      <c r="K411" s="315">
        <f t="shared" si="48"/>
        <v>1294.6346888020571</v>
      </c>
      <c r="L411" s="315">
        <f t="shared" si="49"/>
        <v>38.839040664061713</v>
      </c>
      <c r="M411" s="315">
        <f t="shared" si="50"/>
        <v>1333.4737294661188</v>
      </c>
      <c r="N411" s="315">
        <f t="shared" si="51"/>
        <v>266.6947458932238</v>
      </c>
      <c r="O411" s="315">
        <f t="shared" si="52"/>
        <v>1600.1684753593427</v>
      </c>
      <c r="P411" s="315">
        <f t="shared" si="53"/>
        <v>34</v>
      </c>
      <c r="Q411" s="316">
        <f t="shared" si="54"/>
        <v>11.765944671759872</v>
      </c>
      <c r="R411" s="282"/>
    </row>
    <row r="412" spans="1:18" ht="15.75" thickBot="1" x14ac:dyDescent="0.3">
      <c r="A412" s="261" t="s">
        <v>519</v>
      </c>
      <c r="B412" s="311">
        <f t="shared" si="55"/>
        <v>403</v>
      </c>
      <c r="C412" s="312" t="s">
        <v>155</v>
      </c>
      <c r="D412" s="312" t="s">
        <v>188</v>
      </c>
      <c r="E412" s="313">
        <v>67</v>
      </c>
      <c r="F412" s="314">
        <f>обслуговування!$F$9</f>
        <v>18.35469322222222</v>
      </c>
      <c r="G412" s="314">
        <f>обслуговування!$F$14</f>
        <v>514.75357322849766</v>
      </c>
      <c r="H412" s="314">
        <f>обслуговування!$F$15</f>
        <v>590.82555883754219</v>
      </c>
      <c r="I412" s="314">
        <f>обслуговування!$F$20</f>
        <v>1.8354693222222223</v>
      </c>
      <c r="J412" s="314">
        <f>обслуговування!$F$21</f>
        <v>168.86539419157262</v>
      </c>
      <c r="K412" s="315">
        <f t="shared" si="48"/>
        <v>1294.6346888020571</v>
      </c>
      <c r="L412" s="315">
        <f t="shared" si="49"/>
        <v>38.839040664061713</v>
      </c>
      <c r="M412" s="315">
        <f t="shared" si="50"/>
        <v>1333.4737294661188</v>
      </c>
      <c r="N412" s="315">
        <f t="shared" si="51"/>
        <v>266.6947458932238</v>
      </c>
      <c r="O412" s="315">
        <f t="shared" si="52"/>
        <v>1600.1684753593427</v>
      </c>
      <c r="P412" s="315">
        <f t="shared" si="53"/>
        <v>67</v>
      </c>
      <c r="Q412" s="316">
        <f t="shared" si="54"/>
        <v>5.970777893131876</v>
      </c>
      <c r="R412" s="282"/>
    </row>
    <row r="413" spans="1:18" ht="15.75" thickBot="1" x14ac:dyDescent="0.3">
      <c r="A413" s="254" t="s">
        <v>519</v>
      </c>
      <c r="B413" s="311">
        <f t="shared" si="55"/>
        <v>404</v>
      </c>
      <c r="C413" s="312" t="s">
        <v>149</v>
      </c>
      <c r="D413" s="312" t="s">
        <v>208</v>
      </c>
      <c r="E413" s="313">
        <v>64</v>
      </c>
      <c r="F413" s="314">
        <f>обслуговування!$F$9</f>
        <v>18.35469322222222</v>
      </c>
      <c r="G413" s="314">
        <f>обслуговування!$F$14</f>
        <v>514.75357322849766</v>
      </c>
      <c r="H413" s="314">
        <f>обслуговування!$F$15</f>
        <v>590.82555883754219</v>
      </c>
      <c r="I413" s="314">
        <f>обслуговування!$F$20</f>
        <v>1.8354693222222223</v>
      </c>
      <c r="J413" s="314">
        <f>обслуговування!$F$21</f>
        <v>168.86539419157262</v>
      </c>
      <c r="K413" s="315">
        <f t="shared" si="48"/>
        <v>1294.6346888020571</v>
      </c>
      <c r="L413" s="315">
        <f t="shared" si="49"/>
        <v>38.839040664061713</v>
      </c>
      <c r="M413" s="315">
        <f t="shared" si="50"/>
        <v>1333.4737294661188</v>
      </c>
      <c r="N413" s="315">
        <f t="shared" si="51"/>
        <v>266.6947458932238</v>
      </c>
      <c r="O413" s="315">
        <f t="shared" si="52"/>
        <v>1600.1684753593427</v>
      </c>
      <c r="P413" s="315">
        <f t="shared" si="53"/>
        <v>64</v>
      </c>
      <c r="Q413" s="316">
        <f t="shared" si="54"/>
        <v>6.2506581068724323</v>
      </c>
      <c r="R413" s="282"/>
    </row>
    <row r="414" spans="1:18" ht="15.75" thickBot="1" x14ac:dyDescent="0.3">
      <c r="A414" s="254" t="s">
        <v>519</v>
      </c>
      <c r="B414" s="311">
        <f t="shared" si="55"/>
        <v>405</v>
      </c>
      <c r="C414" s="312" t="s">
        <v>149</v>
      </c>
      <c r="D414" s="312" t="s">
        <v>167</v>
      </c>
      <c r="E414" s="313">
        <v>72</v>
      </c>
      <c r="F414" s="314">
        <f>обслуговування!$F$9</f>
        <v>18.35469322222222</v>
      </c>
      <c r="G414" s="314">
        <f>обслуговування!$F$14</f>
        <v>514.75357322849766</v>
      </c>
      <c r="H414" s="314">
        <f>обслуговування!$F$15</f>
        <v>590.82555883754219</v>
      </c>
      <c r="I414" s="314">
        <f>обслуговування!$F$20</f>
        <v>1.8354693222222223</v>
      </c>
      <c r="J414" s="314">
        <f>обслуговування!$F$21</f>
        <v>168.86539419157262</v>
      </c>
      <c r="K414" s="315">
        <f t="shared" si="48"/>
        <v>1294.6346888020571</v>
      </c>
      <c r="L414" s="315">
        <f t="shared" si="49"/>
        <v>38.839040664061713</v>
      </c>
      <c r="M414" s="315">
        <f t="shared" si="50"/>
        <v>1333.4737294661188</v>
      </c>
      <c r="N414" s="315">
        <f t="shared" si="51"/>
        <v>266.6947458932238</v>
      </c>
      <c r="O414" s="315">
        <f t="shared" si="52"/>
        <v>1600.1684753593427</v>
      </c>
      <c r="P414" s="315">
        <f t="shared" si="53"/>
        <v>72</v>
      </c>
      <c r="Q414" s="316">
        <f t="shared" si="54"/>
        <v>5.5561405394421621</v>
      </c>
      <c r="R414" s="282"/>
    </row>
    <row r="415" spans="1:18" ht="15.75" thickBot="1" x14ac:dyDescent="0.3">
      <c r="A415" s="254" t="s">
        <v>519</v>
      </c>
      <c r="B415" s="311">
        <f t="shared" si="55"/>
        <v>406</v>
      </c>
      <c r="C415" s="312" t="s">
        <v>149</v>
      </c>
      <c r="D415" s="312" t="s">
        <v>199</v>
      </c>
      <c r="E415" s="313">
        <v>103</v>
      </c>
      <c r="F415" s="314">
        <f>обслуговування!$F$9</f>
        <v>18.35469322222222</v>
      </c>
      <c r="G415" s="314">
        <f>обслуговування!$F$14</f>
        <v>514.75357322849766</v>
      </c>
      <c r="H415" s="314">
        <f>обслуговування!$F$15</f>
        <v>590.82555883754219</v>
      </c>
      <c r="I415" s="314">
        <f>обслуговування!$F$20</f>
        <v>1.8354693222222223</v>
      </c>
      <c r="J415" s="314">
        <f>обслуговування!$F$21</f>
        <v>168.86539419157262</v>
      </c>
      <c r="K415" s="315">
        <f t="shared" si="48"/>
        <v>1294.6346888020571</v>
      </c>
      <c r="L415" s="315">
        <f t="shared" si="49"/>
        <v>38.839040664061713</v>
      </c>
      <c r="M415" s="315">
        <f t="shared" si="50"/>
        <v>1333.4737294661188</v>
      </c>
      <c r="N415" s="315">
        <f t="shared" si="51"/>
        <v>266.6947458932238</v>
      </c>
      <c r="O415" s="315">
        <f t="shared" si="52"/>
        <v>1600.1684753593427</v>
      </c>
      <c r="P415" s="315">
        <f t="shared" si="53"/>
        <v>103</v>
      </c>
      <c r="Q415" s="316">
        <f t="shared" si="54"/>
        <v>3.8839040664061715</v>
      </c>
      <c r="R415" s="282"/>
    </row>
    <row r="416" spans="1:18" ht="15.75" thickBot="1" x14ac:dyDescent="0.3">
      <c r="A416" s="262" t="s">
        <v>519</v>
      </c>
      <c r="B416" s="311">
        <f t="shared" si="55"/>
        <v>407</v>
      </c>
      <c r="C416" s="312" t="s">
        <v>146</v>
      </c>
      <c r="D416" s="312" t="s">
        <v>457</v>
      </c>
      <c r="E416" s="313">
        <v>72</v>
      </c>
      <c r="F416" s="314">
        <f>обслуговування!$F$9</f>
        <v>18.35469322222222</v>
      </c>
      <c r="G416" s="314">
        <f>обслуговування!$F$14</f>
        <v>514.75357322849766</v>
      </c>
      <c r="H416" s="314">
        <f>обслуговування!$F$15</f>
        <v>590.82555883754219</v>
      </c>
      <c r="I416" s="314">
        <f>обслуговування!$F$20</f>
        <v>1.8354693222222223</v>
      </c>
      <c r="J416" s="314">
        <f>обслуговування!$F$21</f>
        <v>168.86539419157262</v>
      </c>
      <c r="K416" s="315">
        <f t="shared" si="48"/>
        <v>1294.6346888020571</v>
      </c>
      <c r="L416" s="315">
        <f t="shared" si="49"/>
        <v>38.839040664061713</v>
      </c>
      <c r="M416" s="315">
        <f t="shared" si="50"/>
        <v>1333.4737294661188</v>
      </c>
      <c r="N416" s="315">
        <f t="shared" si="51"/>
        <v>266.6947458932238</v>
      </c>
      <c r="O416" s="315">
        <f t="shared" si="52"/>
        <v>1600.1684753593427</v>
      </c>
      <c r="P416" s="315">
        <f t="shared" si="53"/>
        <v>72</v>
      </c>
      <c r="Q416" s="316">
        <f t="shared" si="54"/>
        <v>5.5561405394421621</v>
      </c>
      <c r="R416" s="287" t="s">
        <v>539</v>
      </c>
    </row>
    <row r="417" spans="1:18" ht="15.75" thickBot="1" x14ac:dyDescent="0.3">
      <c r="A417" s="254" t="s">
        <v>519</v>
      </c>
      <c r="B417" s="311">
        <f t="shared" si="55"/>
        <v>408</v>
      </c>
      <c r="C417" s="312" t="s">
        <v>347</v>
      </c>
      <c r="D417" s="312" t="s">
        <v>458</v>
      </c>
      <c r="E417" s="313">
        <v>95</v>
      </c>
      <c r="F417" s="314">
        <f>обслуговування!$F$9</f>
        <v>18.35469322222222</v>
      </c>
      <c r="G417" s="314">
        <f>обслуговування!$F$14</f>
        <v>514.75357322849766</v>
      </c>
      <c r="H417" s="314">
        <f>обслуговування!$F$15</f>
        <v>590.82555883754219</v>
      </c>
      <c r="I417" s="314">
        <f>обслуговування!$F$20</f>
        <v>1.8354693222222223</v>
      </c>
      <c r="J417" s="314">
        <f>обслуговування!$F$21</f>
        <v>168.86539419157262</v>
      </c>
      <c r="K417" s="315">
        <f t="shared" si="48"/>
        <v>1294.6346888020571</v>
      </c>
      <c r="L417" s="315">
        <f t="shared" si="49"/>
        <v>38.839040664061713</v>
      </c>
      <c r="M417" s="315">
        <f t="shared" si="50"/>
        <v>1333.4737294661188</v>
      </c>
      <c r="N417" s="315">
        <f t="shared" si="51"/>
        <v>266.6947458932238</v>
      </c>
      <c r="O417" s="315">
        <f t="shared" si="52"/>
        <v>1600.1684753593427</v>
      </c>
      <c r="P417" s="315">
        <f t="shared" si="53"/>
        <v>95</v>
      </c>
      <c r="Q417" s="316">
        <f t="shared" si="54"/>
        <v>4.2109696719982699</v>
      </c>
      <c r="R417" s="282"/>
    </row>
    <row r="418" spans="1:18" x14ac:dyDescent="0.25">
      <c r="A418" s="397" t="s">
        <v>519</v>
      </c>
      <c r="B418" s="395">
        <f t="shared" si="55"/>
        <v>409</v>
      </c>
      <c r="C418" s="317" t="s">
        <v>347</v>
      </c>
      <c r="D418" s="317" t="s">
        <v>174</v>
      </c>
      <c r="E418" s="318">
        <v>32</v>
      </c>
      <c r="F418" s="391">
        <f>обслуговування!$F$9</f>
        <v>18.35469322222222</v>
      </c>
      <c r="G418" s="391">
        <f>обслуговування!$F$14</f>
        <v>514.75357322849766</v>
      </c>
      <c r="H418" s="391">
        <f>обслуговування!$F$15</f>
        <v>590.82555883754219</v>
      </c>
      <c r="I418" s="391">
        <f>обслуговування!$F$20</f>
        <v>1.8354693222222223</v>
      </c>
      <c r="J418" s="391">
        <f>обслуговування!$F$21</f>
        <v>168.86539419157262</v>
      </c>
      <c r="K418" s="391">
        <f t="shared" si="48"/>
        <v>1294.6346888020571</v>
      </c>
      <c r="L418" s="391">
        <f t="shared" si="49"/>
        <v>38.839040664061713</v>
      </c>
      <c r="M418" s="391">
        <f t="shared" si="50"/>
        <v>1333.4737294661188</v>
      </c>
      <c r="N418" s="391">
        <f t="shared" si="51"/>
        <v>266.6947458932238</v>
      </c>
      <c r="O418" s="391">
        <f t="shared" si="52"/>
        <v>1600.1684753593427</v>
      </c>
      <c r="P418" s="319">
        <f t="shared" si="53"/>
        <v>32</v>
      </c>
      <c r="Q418" s="393">
        <f>O418/(P418+P419+P420)/4</f>
        <v>1.8693556955132509</v>
      </c>
      <c r="R418" s="283"/>
    </row>
    <row r="419" spans="1:18" x14ac:dyDescent="0.25">
      <c r="A419" s="405"/>
      <c r="B419" s="404"/>
      <c r="C419" s="323" t="s">
        <v>347</v>
      </c>
      <c r="D419" s="323" t="s">
        <v>459</v>
      </c>
      <c r="E419" s="324">
        <v>86</v>
      </c>
      <c r="F419" s="400"/>
      <c r="G419" s="400">
        <f>обслуговування!$F$14</f>
        <v>514.75357322849766</v>
      </c>
      <c r="H419" s="400">
        <f>обслуговування!$F$15</f>
        <v>590.82555883754219</v>
      </c>
      <c r="I419" s="400">
        <f>обслуговування!$F$20</f>
        <v>1.8354693222222223</v>
      </c>
      <c r="J419" s="400">
        <f>обслуговування!$F$21</f>
        <v>168.86539419157262</v>
      </c>
      <c r="K419" s="400">
        <f t="shared" si="48"/>
        <v>1276.2799955798348</v>
      </c>
      <c r="L419" s="400">
        <f t="shared" si="49"/>
        <v>38.288399867395043</v>
      </c>
      <c r="M419" s="400">
        <f t="shared" si="50"/>
        <v>1314.5683954472299</v>
      </c>
      <c r="N419" s="400">
        <f t="shared" si="51"/>
        <v>262.91367908944602</v>
      </c>
      <c r="O419" s="400">
        <f t="shared" si="52"/>
        <v>1577.482074536676</v>
      </c>
      <c r="P419" s="325">
        <f t="shared" si="53"/>
        <v>86</v>
      </c>
      <c r="Q419" s="399"/>
      <c r="R419" s="285"/>
    </row>
    <row r="420" spans="1:18" ht="15.75" thickBot="1" x14ac:dyDescent="0.3">
      <c r="A420" s="398"/>
      <c r="B420" s="396"/>
      <c r="C420" s="320" t="s">
        <v>347</v>
      </c>
      <c r="D420" s="320" t="s">
        <v>407</v>
      </c>
      <c r="E420" s="321">
        <v>96</v>
      </c>
      <c r="F420" s="392"/>
      <c r="G420" s="392">
        <f>обслуговування!$F$14</f>
        <v>514.75357322849766</v>
      </c>
      <c r="H420" s="392">
        <f>обслуговування!$F$15</f>
        <v>590.82555883754219</v>
      </c>
      <c r="I420" s="392">
        <f>обслуговування!$F$20</f>
        <v>1.8354693222222223</v>
      </c>
      <c r="J420" s="392">
        <f>обслуговування!$F$21</f>
        <v>168.86539419157262</v>
      </c>
      <c r="K420" s="392">
        <f t="shared" si="48"/>
        <v>1276.2799955798348</v>
      </c>
      <c r="L420" s="392">
        <f t="shared" si="49"/>
        <v>38.288399867395043</v>
      </c>
      <c r="M420" s="392">
        <f t="shared" si="50"/>
        <v>1314.5683954472299</v>
      </c>
      <c r="N420" s="392">
        <f t="shared" si="51"/>
        <v>262.91367908944602</v>
      </c>
      <c r="O420" s="392">
        <f t="shared" si="52"/>
        <v>1577.482074536676</v>
      </c>
      <c r="P420" s="322">
        <f t="shared" si="53"/>
        <v>96</v>
      </c>
      <c r="Q420" s="394"/>
      <c r="R420" s="286"/>
    </row>
    <row r="421" spans="1:18" ht="15.75" thickBot="1" x14ac:dyDescent="0.3">
      <c r="A421" s="254" t="s">
        <v>519</v>
      </c>
      <c r="B421" s="311">
        <f>B418+1</f>
        <v>410</v>
      </c>
      <c r="C421" s="312" t="s">
        <v>321</v>
      </c>
      <c r="D421" s="312" t="s">
        <v>208</v>
      </c>
      <c r="E421" s="313">
        <v>152</v>
      </c>
      <c r="F421" s="314">
        <f>обслуговування!$F$9</f>
        <v>18.35469322222222</v>
      </c>
      <c r="G421" s="314">
        <f>обслуговування!$F$14</f>
        <v>514.75357322849766</v>
      </c>
      <c r="H421" s="314">
        <f>обслуговування!$F$15</f>
        <v>590.82555883754219</v>
      </c>
      <c r="I421" s="314">
        <f>обслуговування!$F$20</f>
        <v>1.8354693222222223</v>
      </c>
      <c r="J421" s="314">
        <f>обслуговування!$F$21</f>
        <v>168.86539419157262</v>
      </c>
      <c r="K421" s="315">
        <f t="shared" si="48"/>
        <v>1294.6346888020571</v>
      </c>
      <c r="L421" s="315">
        <f t="shared" si="49"/>
        <v>38.839040664061713</v>
      </c>
      <c r="M421" s="315">
        <f t="shared" si="50"/>
        <v>1333.4737294661188</v>
      </c>
      <c r="N421" s="315">
        <f t="shared" si="51"/>
        <v>266.6947458932238</v>
      </c>
      <c r="O421" s="315">
        <f t="shared" si="52"/>
        <v>1600.1684753593427</v>
      </c>
      <c r="P421" s="315">
        <f t="shared" si="53"/>
        <v>152</v>
      </c>
      <c r="Q421" s="316">
        <f t="shared" si="54"/>
        <v>2.6318560449989188</v>
      </c>
      <c r="R421" s="282"/>
    </row>
    <row r="422" spans="1:18" x14ac:dyDescent="0.25">
      <c r="A422" s="397" t="s">
        <v>519</v>
      </c>
      <c r="B422" s="395">
        <f t="shared" si="55"/>
        <v>411</v>
      </c>
      <c r="C422" s="317" t="s">
        <v>160</v>
      </c>
      <c r="D422" s="317" t="s">
        <v>167</v>
      </c>
      <c r="E422" s="318">
        <v>26</v>
      </c>
      <c r="F422" s="391">
        <f>обслуговування!$F$9</f>
        <v>18.35469322222222</v>
      </c>
      <c r="G422" s="391">
        <f>обслуговування!$F$14</f>
        <v>514.75357322849766</v>
      </c>
      <c r="H422" s="391">
        <f>обслуговування!$F$15</f>
        <v>590.82555883754219</v>
      </c>
      <c r="I422" s="391">
        <f>обслуговування!$F$20</f>
        <v>1.8354693222222223</v>
      </c>
      <c r="J422" s="391">
        <f>обслуговування!$F$21</f>
        <v>168.86539419157262</v>
      </c>
      <c r="K422" s="391">
        <f t="shared" si="48"/>
        <v>1294.6346888020571</v>
      </c>
      <c r="L422" s="391">
        <f t="shared" si="49"/>
        <v>38.839040664061713</v>
      </c>
      <c r="M422" s="391">
        <f t="shared" si="50"/>
        <v>1333.4737294661188</v>
      </c>
      <c r="N422" s="391">
        <f t="shared" si="51"/>
        <v>266.6947458932238</v>
      </c>
      <c r="O422" s="391">
        <f t="shared" si="52"/>
        <v>1600.1684753593427</v>
      </c>
      <c r="P422" s="319">
        <f t="shared" si="53"/>
        <v>26</v>
      </c>
      <c r="Q422" s="393">
        <f>O422/(P422+P423)/4</f>
        <v>9.7571248497520902</v>
      </c>
      <c r="R422" s="283">
        <v>1</v>
      </c>
    </row>
    <row r="423" spans="1:18" ht="15.75" thickBot="1" x14ac:dyDescent="0.3">
      <c r="A423" s="398"/>
      <c r="B423" s="396"/>
      <c r="C423" s="320" t="s">
        <v>160</v>
      </c>
      <c r="D423" s="320" t="s">
        <v>184</v>
      </c>
      <c r="E423" s="321">
        <v>15</v>
      </c>
      <c r="F423" s="392"/>
      <c r="G423" s="392">
        <f>обслуговування!$F$14</f>
        <v>514.75357322849766</v>
      </c>
      <c r="H423" s="392">
        <f>обслуговування!$F$15</f>
        <v>590.82555883754219</v>
      </c>
      <c r="I423" s="392">
        <f>обслуговування!$F$20</f>
        <v>1.8354693222222223</v>
      </c>
      <c r="J423" s="392">
        <f>обслуговування!$F$21</f>
        <v>168.86539419157262</v>
      </c>
      <c r="K423" s="392">
        <f t="shared" si="48"/>
        <v>1276.2799955798348</v>
      </c>
      <c r="L423" s="392">
        <f t="shared" si="49"/>
        <v>38.288399867395043</v>
      </c>
      <c r="M423" s="392">
        <f t="shared" si="50"/>
        <v>1314.5683954472299</v>
      </c>
      <c r="N423" s="392">
        <f t="shared" si="51"/>
        <v>262.91367908944602</v>
      </c>
      <c r="O423" s="392">
        <f t="shared" si="52"/>
        <v>1577.482074536676</v>
      </c>
      <c r="P423" s="322">
        <f t="shared" si="53"/>
        <v>15</v>
      </c>
      <c r="Q423" s="394"/>
      <c r="R423" s="286"/>
    </row>
    <row r="424" spans="1:18" ht="15.75" thickBot="1" x14ac:dyDescent="0.3">
      <c r="A424" s="254" t="s">
        <v>519</v>
      </c>
      <c r="B424" s="311">
        <f>B422+1</f>
        <v>412</v>
      </c>
      <c r="C424" s="312" t="s">
        <v>391</v>
      </c>
      <c r="D424" s="312" t="s">
        <v>460</v>
      </c>
      <c r="E424" s="313">
        <v>88</v>
      </c>
      <c r="F424" s="314">
        <f>обслуговування!$F$9</f>
        <v>18.35469322222222</v>
      </c>
      <c r="G424" s="314">
        <f>обслуговування!$F$14</f>
        <v>514.75357322849766</v>
      </c>
      <c r="H424" s="314">
        <f>обслуговування!$F$15</f>
        <v>590.82555883754219</v>
      </c>
      <c r="I424" s="314">
        <f>обслуговування!$F$20</f>
        <v>1.8354693222222223</v>
      </c>
      <c r="J424" s="314">
        <f>обслуговування!$F$21</f>
        <v>168.86539419157262</v>
      </c>
      <c r="K424" s="315">
        <f t="shared" si="48"/>
        <v>1294.6346888020571</v>
      </c>
      <c r="L424" s="315">
        <f t="shared" si="49"/>
        <v>38.839040664061713</v>
      </c>
      <c r="M424" s="315">
        <f t="shared" si="50"/>
        <v>1333.4737294661188</v>
      </c>
      <c r="N424" s="315">
        <f t="shared" si="51"/>
        <v>266.6947458932238</v>
      </c>
      <c r="O424" s="315">
        <f t="shared" si="52"/>
        <v>1600.1684753593427</v>
      </c>
      <c r="P424" s="315">
        <f t="shared" si="53"/>
        <v>88</v>
      </c>
      <c r="Q424" s="316">
        <f t="shared" si="54"/>
        <v>4.5459331686344964</v>
      </c>
      <c r="R424" s="282"/>
    </row>
    <row r="425" spans="1:18" ht="15.75" thickBot="1" x14ac:dyDescent="0.3">
      <c r="A425" s="254" t="s">
        <v>519</v>
      </c>
      <c r="B425" s="311">
        <f t="shared" si="55"/>
        <v>413</v>
      </c>
      <c r="C425" s="312" t="s">
        <v>347</v>
      </c>
      <c r="D425" s="312" t="s">
        <v>461</v>
      </c>
      <c r="E425" s="313">
        <v>80</v>
      </c>
      <c r="F425" s="314">
        <f>обслуговування!$F$9</f>
        <v>18.35469322222222</v>
      </c>
      <c r="G425" s="314">
        <f>обслуговування!$F$14</f>
        <v>514.75357322849766</v>
      </c>
      <c r="H425" s="314">
        <f>обслуговування!$F$15</f>
        <v>590.82555883754219</v>
      </c>
      <c r="I425" s="314">
        <f>обслуговування!$F$20</f>
        <v>1.8354693222222223</v>
      </c>
      <c r="J425" s="314">
        <f>обслуговування!$F$21</f>
        <v>168.86539419157262</v>
      </c>
      <c r="K425" s="315">
        <f t="shared" si="48"/>
        <v>1294.6346888020571</v>
      </c>
      <c r="L425" s="315">
        <f t="shared" si="49"/>
        <v>38.839040664061713</v>
      </c>
      <c r="M425" s="315">
        <f t="shared" si="50"/>
        <v>1333.4737294661188</v>
      </c>
      <c r="N425" s="315">
        <f t="shared" si="51"/>
        <v>266.6947458932238</v>
      </c>
      <c r="O425" s="315">
        <f t="shared" si="52"/>
        <v>1600.1684753593427</v>
      </c>
      <c r="P425" s="315">
        <f t="shared" si="53"/>
        <v>80</v>
      </c>
      <c r="Q425" s="316">
        <f t="shared" si="54"/>
        <v>5.0005264854979457</v>
      </c>
      <c r="R425" s="282"/>
    </row>
    <row r="426" spans="1:18" x14ac:dyDescent="0.25">
      <c r="A426" s="397" t="s">
        <v>519</v>
      </c>
      <c r="B426" s="395">
        <f t="shared" si="55"/>
        <v>414</v>
      </c>
      <c r="C426" s="317" t="s">
        <v>360</v>
      </c>
      <c r="D426" s="317" t="s">
        <v>462</v>
      </c>
      <c r="E426" s="318">
        <v>80</v>
      </c>
      <c r="F426" s="391">
        <f>обслуговування!$F$9</f>
        <v>18.35469322222222</v>
      </c>
      <c r="G426" s="391">
        <f>обслуговування!$F$14</f>
        <v>514.75357322849766</v>
      </c>
      <c r="H426" s="391">
        <f>обслуговування!$F$15</f>
        <v>590.82555883754219</v>
      </c>
      <c r="I426" s="391">
        <f>обслуговування!$F$20</f>
        <v>1.8354693222222223</v>
      </c>
      <c r="J426" s="391">
        <f>обслуговування!$F$21</f>
        <v>168.86539419157262</v>
      </c>
      <c r="K426" s="391">
        <f t="shared" ref="K426:K488" si="56">F426+G426+H426+I426+J426</f>
        <v>1294.6346888020571</v>
      </c>
      <c r="L426" s="391">
        <f t="shared" ref="L426:L488" si="57">K426*3/100</f>
        <v>38.839040664061713</v>
      </c>
      <c r="M426" s="391">
        <f t="shared" ref="M426:M488" si="58">K426+L426</f>
        <v>1333.4737294661188</v>
      </c>
      <c r="N426" s="391">
        <f t="shared" ref="N426:N488" si="59">M426*0.2</f>
        <v>266.6947458932238</v>
      </c>
      <c r="O426" s="391">
        <f t="shared" ref="O426:O488" si="60">M426+N426</f>
        <v>1600.1684753593427</v>
      </c>
      <c r="P426" s="319">
        <f t="shared" ref="P426:P488" si="61">E426</f>
        <v>80</v>
      </c>
      <c r="Q426" s="393">
        <f>O426/(P426+P427)/4</f>
        <v>2.515988168803998</v>
      </c>
      <c r="R426" s="283"/>
    </row>
    <row r="427" spans="1:18" ht="15.75" thickBot="1" x14ac:dyDescent="0.3">
      <c r="A427" s="398"/>
      <c r="B427" s="396">
        <f t="shared" si="55"/>
        <v>415</v>
      </c>
      <c r="C427" s="320" t="s">
        <v>360</v>
      </c>
      <c r="D427" s="320" t="s">
        <v>463</v>
      </c>
      <c r="E427" s="321">
        <v>79</v>
      </c>
      <c r="F427" s="392"/>
      <c r="G427" s="392">
        <f>обслуговування!$F$14</f>
        <v>514.75357322849766</v>
      </c>
      <c r="H427" s="392">
        <f>обслуговування!$F$15</f>
        <v>590.82555883754219</v>
      </c>
      <c r="I427" s="392">
        <f>обслуговування!$F$20</f>
        <v>1.8354693222222223</v>
      </c>
      <c r="J427" s="392">
        <f>обслуговування!$F$21</f>
        <v>168.86539419157262</v>
      </c>
      <c r="K427" s="392">
        <f t="shared" si="56"/>
        <v>1276.2799955798348</v>
      </c>
      <c r="L427" s="392">
        <f t="shared" si="57"/>
        <v>38.288399867395043</v>
      </c>
      <c r="M427" s="392">
        <f t="shared" si="58"/>
        <v>1314.5683954472299</v>
      </c>
      <c r="N427" s="392">
        <f t="shared" si="59"/>
        <v>262.91367908944602</v>
      </c>
      <c r="O427" s="392">
        <f t="shared" si="60"/>
        <v>1577.482074536676</v>
      </c>
      <c r="P427" s="322">
        <f t="shared" si="61"/>
        <v>79</v>
      </c>
      <c r="Q427" s="394">
        <f t="shared" ref="Q427:Q488" si="62">O427/P427/4</f>
        <v>4.9920318814451772</v>
      </c>
      <c r="R427" s="286">
        <v>1</v>
      </c>
    </row>
    <row r="428" spans="1:18" x14ac:dyDescent="0.25">
      <c r="A428" s="397" t="s">
        <v>519</v>
      </c>
      <c r="B428" s="395">
        <f t="shared" si="55"/>
        <v>416</v>
      </c>
      <c r="C428" s="317" t="s">
        <v>360</v>
      </c>
      <c r="D428" s="317" t="s">
        <v>464</v>
      </c>
      <c r="E428" s="318">
        <v>34</v>
      </c>
      <c r="F428" s="391">
        <f>обслуговування!$F$9</f>
        <v>18.35469322222222</v>
      </c>
      <c r="G428" s="391">
        <f>обслуговування!$F$14</f>
        <v>514.75357322849766</v>
      </c>
      <c r="H428" s="391">
        <f>обслуговування!$F$15</f>
        <v>590.82555883754219</v>
      </c>
      <c r="I428" s="391">
        <f>обслуговування!$F$20</f>
        <v>1.8354693222222223</v>
      </c>
      <c r="J428" s="391">
        <f>обслуговування!$F$21</f>
        <v>168.86539419157262</v>
      </c>
      <c r="K428" s="391">
        <f t="shared" si="56"/>
        <v>1294.6346888020571</v>
      </c>
      <c r="L428" s="391">
        <f t="shared" si="57"/>
        <v>38.839040664061713</v>
      </c>
      <c r="M428" s="391">
        <f t="shared" si="58"/>
        <v>1333.4737294661188</v>
      </c>
      <c r="N428" s="391">
        <f t="shared" si="59"/>
        <v>266.6947458932238</v>
      </c>
      <c r="O428" s="391">
        <f t="shared" si="60"/>
        <v>1600.1684753593427</v>
      </c>
      <c r="P428" s="319">
        <f t="shared" si="61"/>
        <v>34</v>
      </c>
      <c r="Q428" s="393">
        <f>O428/(P428+P429+P430+P431)/4</f>
        <v>1.8101453341169034</v>
      </c>
      <c r="R428" s="283"/>
    </row>
    <row r="429" spans="1:18" x14ac:dyDescent="0.25">
      <c r="A429" s="405"/>
      <c r="B429" s="404"/>
      <c r="C429" s="323" t="s">
        <v>360</v>
      </c>
      <c r="D429" s="323" t="s">
        <v>465</v>
      </c>
      <c r="E429" s="324">
        <v>78</v>
      </c>
      <c r="F429" s="400"/>
      <c r="G429" s="400">
        <f>обслуговування!$F$14</f>
        <v>514.75357322849766</v>
      </c>
      <c r="H429" s="400">
        <f>обслуговування!$F$15</f>
        <v>590.82555883754219</v>
      </c>
      <c r="I429" s="400">
        <f>обслуговування!$F$20</f>
        <v>1.8354693222222223</v>
      </c>
      <c r="J429" s="400">
        <f>обслуговування!$F$21</f>
        <v>168.86539419157262</v>
      </c>
      <c r="K429" s="400">
        <f t="shared" si="56"/>
        <v>1276.2799955798348</v>
      </c>
      <c r="L429" s="400">
        <f t="shared" si="57"/>
        <v>38.288399867395043</v>
      </c>
      <c r="M429" s="400">
        <f t="shared" si="58"/>
        <v>1314.5683954472299</v>
      </c>
      <c r="N429" s="400">
        <f t="shared" si="59"/>
        <v>262.91367908944602</v>
      </c>
      <c r="O429" s="400">
        <f t="shared" si="60"/>
        <v>1577.482074536676</v>
      </c>
      <c r="P429" s="325">
        <f t="shared" si="61"/>
        <v>78</v>
      </c>
      <c r="Q429" s="399"/>
      <c r="R429" s="285"/>
    </row>
    <row r="430" spans="1:18" x14ac:dyDescent="0.25">
      <c r="A430" s="405"/>
      <c r="B430" s="404"/>
      <c r="C430" s="323" t="s">
        <v>360</v>
      </c>
      <c r="D430" s="323" t="s">
        <v>466</v>
      </c>
      <c r="E430" s="324">
        <v>76</v>
      </c>
      <c r="F430" s="400"/>
      <c r="G430" s="400">
        <f>обслуговування!$F$14</f>
        <v>514.75357322849766</v>
      </c>
      <c r="H430" s="400">
        <f>обслуговування!$F$15</f>
        <v>590.82555883754219</v>
      </c>
      <c r="I430" s="400">
        <f>обслуговування!$F$20</f>
        <v>1.8354693222222223</v>
      </c>
      <c r="J430" s="400">
        <f>обслуговування!$F$21</f>
        <v>168.86539419157262</v>
      </c>
      <c r="K430" s="400">
        <f t="shared" si="56"/>
        <v>1276.2799955798348</v>
      </c>
      <c r="L430" s="400">
        <f t="shared" si="57"/>
        <v>38.288399867395043</v>
      </c>
      <c r="M430" s="400">
        <f t="shared" si="58"/>
        <v>1314.5683954472299</v>
      </c>
      <c r="N430" s="400">
        <f t="shared" si="59"/>
        <v>262.91367908944602</v>
      </c>
      <c r="O430" s="400">
        <f t="shared" si="60"/>
        <v>1577.482074536676</v>
      </c>
      <c r="P430" s="325">
        <f t="shared" si="61"/>
        <v>76</v>
      </c>
      <c r="Q430" s="399"/>
      <c r="R430" s="285"/>
    </row>
    <row r="431" spans="1:18" ht="15.75" thickBot="1" x14ac:dyDescent="0.3">
      <c r="A431" s="398"/>
      <c r="B431" s="396"/>
      <c r="C431" s="320" t="s">
        <v>360</v>
      </c>
      <c r="D431" s="326" t="s">
        <v>467</v>
      </c>
      <c r="E431" s="321">
        <v>33</v>
      </c>
      <c r="F431" s="392"/>
      <c r="G431" s="392">
        <f>обслуговування!$F$14</f>
        <v>514.75357322849766</v>
      </c>
      <c r="H431" s="392">
        <f>обслуговування!$F$15</f>
        <v>590.82555883754219</v>
      </c>
      <c r="I431" s="392">
        <f>обслуговування!$F$20</f>
        <v>1.8354693222222223</v>
      </c>
      <c r="J431" s="392">
        <f>обслуговування!$F$21</f>
        <v>168.86539419157262</v>
      </c>
      <c r="K431" s="392">
        <f t="shared" si="56"/>
        <v>1276.2799955798348</v>
      </c>
      <c r="L431" s="392">
        <f t="shared" si="57"/>
        <v>38.288399867395043</v>
      </c>
      <c r="M431" s="392">
        <f t="shared" si="58"/>
        <v>1314.5683954472299</v>
      </c>
      <c r="N431" s="392">
        <f t="shared" si="59"/>
        <v>262.91367908944602</v>
      </c>
      <c r="O431" s="392">
        <f t="shared" si="60"/>
        <v>1577.482074536676</v>
      </c>
      <c r="P431" s="322">
        <f t="shared" si="61"/>
        <v>33</v>
      </c>
      <c r="Q431" s="394"/>
      <c r="R431" s="286"/>
    </row>
    <row r="432" spans="1:18" x14ac:dyDescent="0.25">
      <c r="A432" s="397" t="s">
        <v>519</v>
      </c>
      <c r="B432" s="395">
        <f>B428+1</f>
        <v>417</v>
      </c>
      <c r="C432" s="317" t="s">
        <v>347</v>
      </c>
      <c r="D432" s="317" t="s">
        <v>217</v>
      </c>
      <c r="E432" s="318">
        <v>40</v>
      </c>
      <c r="F432" s="391">
        <f>обслуговування!$F$9</f>
        <v>18.35469322222222</v>
      </c>
      <c r="G432" s="391">
        <f>обслуговування!$F$14</f>
        <v>514.75357322849766</v>
      </c>
      <c r="H432" s="391">
        <f>обслуговування!$F$15</f>
        <v>590.82555883754219</v>
      </c>
      <c r="I432" s="391">
        <f>обслуговування!$F$20</f>
        <v>1.8354693222222223</v>
      </c>
      <c r="J432" s="391">
        <f>обслуговування!$F$21</f>
        <v>168.86539419157262</v>
      </c>
      <c r="K432" s="391">
        <f t="shared" si="56"/>
        <v>1294.6346888020571</v>
      </c>
      <c r="L432" s="391">
        <f t="shared" si="57"/>
        <v>38.839040664061713</v>
      </c>
      <c r="M432" s="391">
        <f t="shared" si="58"/>
        <v>1333.4737294661188</v>
      </c>
      <c r="N432" s="391">
        <f t="shared" si="59"/>
        <v>266.6947458932238</v>
      </c>
      <c r="O432" s="391">
        <f t="shared" si="60"/>
        <v>1600.1684753593427</v>
      </c>
      <c r="P432" s="319">
        <f t="shared" si="61"/>
        <v>40</v>
      </c>
      <c r="Q432" s="393">
        <f>O432/(P432+P433)/4</f>
        <v>4.2557672217003795</v>
      </c>
      <c r="R432" s="283"/>
    </row>
    <row r="433" spans="1:18" ht="15.75" thickBot="1" x14ac:dyDescent="0.3">
      <c r="A433" s="398"/>
      <c r="B433" s="396">
        <f t="shared" si="55"/>
        <v>418</v>
      </c>
      <c r="C433" s="320" t="s">
        <v>347</v>
      </c>
      <c r="D433" s="320" t="s">
        <v>197</v>
      </c>
      <c r="E433" s="321">
        <v>54</v>
      </c>
      <c r="F433" s="392"/>
      <c r="G433" s="392">
        <f>обслуговування!$F$14</f>
        <v>514.75357322849766</v>
      </c>
      <c r="H433" s="392">
        <f>обслуговування!$F$15</f>
        <v>590.82555883754219</v>
      </c>
      <c r="I433" s="392">
        <f>обслуговування!$F$20</f>
        <v>1.8354693222222223</v>
      </c>
      <c r="J433" s="392">
        <f>обслуговування!$F$21</f>
        <v>168.86539419157262</v>
      </c>
      <c r="K433" s="392">
        <f t="shared" si="56"/>
        <v>1276.2799955798348</v>
      </c>
      <c r="L433" s="392">
        <f t="shared" si="57"/>
        <v>38.288399867395043</v>
      </c>
      <c r="M433" s="392">
        <f t="shared" si="58"/>
        <v>1314.5683954472299</v>
      </c>
      <c r="N433" s="392">
        <f t="shared" si="59"/>
        <v>262.91367908944602</v>
      </c>
      <c r="O433" s="392">
        <f t="shared" si="60"/>
        <v>1577.482074536676</v>
      </c>
      <c r="P433" s="322">
        <f t="shared" si="61"/>
        <v>54</v>
      </c>
      <c r="Q433" s="394">
        <f t="shared" si="62"/>
        <v>7.3031577524846112</v>
      </c>
      <c r="R433" s="286"/>
    </row>
    <row r="434" spans="1:18" x14ac:dyDescent="0.25">
      <c r="A434" s="397" t="s">
        <v>519</v>
      </c>
      <c r="B434" s="395">
        <f t="shared" si="55"/>
        <v>419</v>
      </c>
      <c r="C434" s="317" t="s">
        <v>360</v>
      </c>
      <c r="D434" s="317" t="s">
        <v>468</v>
      </c>
      <c r="E434" s="318">
        <v>78</v>
      </c>
      <c r="F434" s="391">
        <f>обслуговування!$F$9</f>
        <v>18.35469322222222</v>
      </c>
      <c r="G434" s="391">
        <f>обслуговування!$F$14</f>
        <v>514.75357322849766</v>
      </c>
      <c r="H434" s="391">
        <f>обслуговування!$F$15</f>
        <v>590.82555883754219</v>
      </c>
      <c r="I434" s="391">
        <f>обслуговування!$F$20</f>
        <v>1.8354693222222223</v>
      </c>
      <c r="J434" s="391">
        <f>обслуговування!$F$21</f>
        <v>168.86539419157262</v>
      </c>
      <c r="K434" s="391">
        <f t="shared" si="56"/>
        <v>1294.6346888020571</v>
      </c>
      <c r="L434" s="391">
        <f t="shared" si="57"/>
        <v>38.839040664061713</v>
      </c>
      <c r="M434" s="391">
        <f t="shared" si="58"/>
        <v>1333.4737294661188</v>
      </c>
      <c r="N434" s="391">
        <f t="shared" si="59"/>
        <v>266.6947458932238</v>
      </c>
      <c r="O434" s="391">
        <f t="shared" si="60"/>
        <v>1600.1684753593427</v>
      </c>
      <c r="P434" s="319">
        <f t="shared" si="61"/>
        <v>78</v>
      </c>
      <c r="Q434" s="393">
        <f>O434/(P434+P435)/4</f>
        <v>2.548038973502138</v>
      </c>
      <c r="R434" s="283"/>
    </row>
    <row r="435" spans="1:18" ht="15.75" thickBot="1" x14ac:dyDescent="0.3">
      <c r="A435" s="398"/>
      <c r="B435" s="396"/>
      <c r="C435" s="320" t="s">
        <v>360</v>
      </c>
      <c r="D435" s="320" t="s">
        <v>469</v>
      </c>
      <c r="E435" s="321">
        <v>79</v>
      </c>
      <c r="F435" s="392"/>
      <c r="G435" s="392">
        <f>обслуговування!$F$14</f>
        <v>514.75357322849766</v>
      </c>
      <c r="H435" s="392">
        <f>обслуговування!$F$15</f>
        <v>590.82555883754219</v>
      </c>
      <c r="I435" s="392">
        <f>обслуговування!$F$20</f>
        <v>1.8354693222222223</v>
      </c>
      <c r="J435" s="392">
        <f>обслуговування!$F$21</f>
        <v>168.86539419157262</v>
      </c>
      <c r="K435" s="392">
        <f t="shared" si="56"/>
        <v>1276.2799955798348</v>
      </c>
      <c r="L435" s="392">
        <f t="shared" si="57"/>
        <v>38.288399867395043</v>
      </c>
      <c r="M435" s="392">
        <f t="shared" si="58"/>
        <v>1314.5683954472299</v>
      </c>
      <c r="N435" s="392">
        <f t="shared" si="59"/>
        <v>262.91367908944602</v>
      </c>
      <c r="O435" s="392">
        <f t="shared" si="60"/>
        <v>1577.482074536676</v>
      </c>
      <c r="P435" s="322">
        <f t="shared" si="61"/>
        <v>79</v>
      </c>
      <c r="Q435" s="394">
        <f t="shared" si="62"/>
        <v>4.9920318814451772</v>
      </c>
      <c r="R435" s="286"/>
    </row>
    <row r="436" spans="1:18" x14ac:dyDescent="0.25">
      <c r="A436" s="397" t="s">
        <v>519</v>
      </c>
      <c r="B436" s="395">
        <f>B434+1</f>
        <v>420</v>
      </c>
      <c r="C436" s="317" t="s">
        <v>360</v>
      </c>
      <c r="D436" s="317" t="s">
        <v>470</v>
      </c>
      <c r="E436" s="318">
        <v>78</v>
      </c>
      <c r="F436" s="391">
        <f>обслуговування!$F$9</f>
        <v>18.35469322222222</v>
      </c>
      <c r="G436" s="391">
        <f>обслуговування!$F$14</f>
        <v>514.75357322849766</v>
      </c>
      <c r="H436" s="391">
        <f>обслуговування!$F$15</f>
        <v>590.82555883754219</v>
      </c>
      <c r="I436" s="391">
        <f>обслуговування!$F$20</f>
        <v>1.8354693222222223</v>
      </c>
      <c r="J436" s="391">
        <f>обслуговування!$F$21</f>
        <v>168.86539419157262</v>
      </c>
      <c r="K436" s="391">
        <f t="shared" si="56"/>
        <v>1294.6346888020571</v>
      </c>
      <c r="L436" s="391">
        <f t="shared" si="57"/>
        <v>38.839040664061713</v>
      </c>
      <c r="M436" s="391">
        <f t="shared" si="58"/>
        <v>1333.4737294661188</v>
      </c>
      <c r="N436" s="391">
        <f t="shared" si="59"/>
        <v>266.6947458932238</v>
      </c>
      <c r="O436" s="391">
        <f t="shared" si="60"/>
        <v>1600.1684753593427</v>
      </c>
      <c r="P436" s="319">
        <f t="shared" si="61"/>
        <v>78</v>
      </c>
      <c r="Q436" s="393">
        <f>O436/(P436+P437+P438)/4</f>
        <v>2.0835527022908109</v>
      </c>
      <c r="R436" s="283"/>
    </row>
    <row r="437" spans="1:18" x14ac:dyDescent="0.25">
      <c r="A437" s="405"/>
      <c r="B437" s="404"/>
      <c r="C437" s="323" t="s">
        <v>360</v>
      </c>
      <c r="D437" s="323" t="s">
        <v>471</v>
      </c>
      <c r="E437" s="324">
        <v>81</v>
      </c>
      <c r="F437" s="400"/>
      <c r="G437" s="400">
        <f>обслуговування!$F$14</f>
        <v>514.75357322849766</v>
      </c>
      <c r="H437" s="400">
        <f>обслуговування!$F$15</f>
        <v>590.82555883754219</v>
      </c>
      <c r="I437" s="400">
        <f>обслуговування!$F$20</f>
        <v>1.8354693222222223</v>
      </c>
      <c r="J437" s="400">
        <f>обслуговування!$F$21</f>
        <v>168.86539419157262</v>
      </c>
      <c r="K437" s="400">
        <f t="shared" si="56"/>
        <v>1276.2799955798348</v>
      </c>
      <c r="L437" s="400">
        <f t="shared" si="57"/>
        <v>38.288399867395043</v>
      </c>
      <c r="M437" s="400">
        <f t="shared" si="58"/>
        <v>1314.5683954472299</v>
      </c>
      <c r="N437" s="400">
        <f t="shared" si="59"/>
        <v>262.91367908944602</v>
      </c>
      <c r="O437" s="400">
        <f t="shared" si="60"/>
        <v>1577.482074536676</v>
      </c>
      <c r="P437" s="325">
        <f t="shared" si="61"/>
        <v>81</v>
      </c>
      <c r="Q437" s="399"/>
      <c r="R437" s="285"/>
    </row>
    <row r="438" spans="1:18" ht="15.75" thickBot="1" x14ac:dyDescent="0.3">
      <c r="A438" s="398"/>
      <c r="B438" s="396"/>
      <c r="C438" s="320" t="s">
        <v>360</v>
      </c>
      <c r="D438" s="320" t="s">
        <v>472</v>
      </c>
      <c r="E438" s="321">
        <v>33</v>
      </c>
      <c r="F438" s="392"/>
      <c r="G438" s="392">
        <f>обслуговування!$F$14</f>
        <v>514.75357322849766</v>
      </c>
      <c r="H438" s="392">
        <f>обслуговування!$F$15</f>
        <v>590.82555883754219</v>
      </c>
      <c r="I438" s="392">
        <f>обслуговування!$F$20</f>
        <v>1.8354693222222223</v>
      </c>
      <c r="J438" s="392">
        <f>обслуговування!$F$21</f>
        <v>168.86539419157262</v>
      </c>
      <c r="K438" s="392">
        <f t="shared" si="56"/>
        <v>1276.2799955798348</v>
      </c>
      <c r="L438" s="392">
        <f t="shared" si="57"/>
        <v>38.288399867395043</v>
      </c>
      <c r="M438" s="392">
        <f t="shared" si="58"/>
        <v>1314.5683954472299</v>
      </c>
      <c r="N438" s="392">
        <f t="shared" si="59"/>
        <v>262.91367908944602</v>
      </c>
      <c r="O438" s="392">
        <f t="shared" si="60"/>
        <v>1577.482074536676</v>
      </c>
      <c r="P438" s="322">
        <f t="shared" si="61"/>
        <v>33</v>
      </c>
      <c r="Q438" s="394"/>
      <c r="R438" s="286"/>
    </row>
    <row r="439" spans="1:18" x14ac:dyDescent="0.25">
      <c r="A439" s="397" t="s">
        <v>519</v>
      </c>
      <c r="B439" s="395">
        <f>B436+1</f>
        <v>421</v>
      </c>
      <c r="C439" s="317" t="s">
        <v>391</v>
      </c>
      <c r="D439" s="317" t="s">
        <v>473</v>
      </c>
      <c r="E439" s="318">
        <v>80</v>
      </c>
      <c r="F439" s="391">
        <f>обслуговування!$F$9</f>
        <v>18.35469322222222</v>
      </c>
      <c r="G439" s="391">
        <f>обслуговування!$F$14</f>
        <v>514.75357322849766</v>
      </c>
      <c r="H439" s="391">
        <f>обслуговування!$F$15</f>
        <v>590.82555883754219</v>
      </c>
      <c r="I439" s="391">
        <f>обслуговування!$F$20</f>
        <v>1.8354693222222223</v>
      </c>
      <c r="J439" s="391">
        <f>обслуговування!$F$21</f>
        <v>168.86539419157262</v>
      </c>
      <c r="K439" s="391">
        <f t="shared" si="56"/>
        <v>1294.6346888020571</v>
      </c>
      <c r="L439" s="391">
        <f t="shared" si="57"/>
        <v>38.839040664061713</v>
      </c>
      <c r="M439" s="391">
        <f t="shared" si="58"/>
        <v>1333.4737294661188</v>
      </c>
      <c r="N439" s="391">
        <f t="shared" si="59"/>
        <v>266.6947458932238</v>
      </c>
      <c r="O439" s="391">
        <f t="shared" si="60"/>
        <v>1600.1684753593427</v>
      </c>
      <c r="P439" s="319">
        <f t="shared" si="61"/>
        <v>80</v>
      </c>
      <c r="Q439" s="393">
        <f>O439/(P439+P440+P441)/4</f>
        <v>1.8781320133325619</v>
      </c>
      <c r="R439" s="283"/>
    </row>
    <row r="440" spans="1:18" x14ac:dyDescent="0.25">
      <c r="A440" s="405"/>
      <c r="B440" s="404"/>
      <c r="C440" s="323" t="s">
        <v>391</v>
      </c>
      <c r="D440" s="323" t="s">
        <v>474</v>
      </c>
      <c r="E440" s="324">
        <v>91</v>
      </c>
      <c r="F440" s="400"/>
      <c r="G440" s="400">
        <f>обслуговування!$F$14</f>
        <v>514.75357322849766</v>
      </c>
      <c r="H440" s="400">
        <f>обслуговування!$F$15</f>
        <v>590.82555883754219</v>
      </c>
      <c r="I440" s="400">
        <f>обслуговування!$F$20</f>
        <v>1.8354693222222223</v>
      </c>
      <c r="J440" s="400">
        <f>обслуговування!$F$21</f>
        <v>168.86539419157262</v>
      </c>
      <c r="K440" s="400">
        <f t="shared" si="56"/>
        <v>1276.2799955798348</v>
      </c>
      <c r="L440" s="400">
        <f t="shared" si="57"/>
        <v>38.288399867395043</v>
      </c>
      <c r="M440" s="400">
        <f t="shared" si="58"/>
        <v>1314.5683954472299</v>
      </c>
      <c r="N440" s="400">
        <f t="shared" si="59"/>
        <v>262.91367908944602</v>
      </c>
      <c r="O440" s="400">
        <f t="shared" si="60"/>
        <v>1577.482074536676</v>
      </c>
      <c r="P440" s="325">
        <f t="shared" si="61"/>
        <v>91</v>
      </c>
      <c r="Q440" s="399"/>
      <c r="R440" s="285"/>
    </row>
    <row r="441" spans="1:18" ht="15.75" thickBot="1" x14ac:dyDescent="0.3">
      <c r="A441" s="398"/>
      <c r="B441" s="396"/>
      <c r="C441" s="320" t="s">
        <v>391</v>
      </c>
      <c r="D441" s="320" t="s">
        <v>475</v>
      </c>
      <c r="E441" s="321">
        <v>42</v>
      </c>
      <c r="F441" s="392"/>
      <c r="G441" s="392">
        <f>обслуговування!$F$14</f>
        <v>514.75357322849766</v>
      </c>
      <c r="H441" s="392">
        <f>обслуговування!$F$15</f>
        <v>590.82555883754219</v>
      </c>
      <c r="I441" s="392">
        <f>обслуговування!$F$20</f>
        <v>1.8354693222222223</v>
      </c>
      <c r="J441" s="392">
        <f>обслуговування!$F$21</f>
        <v>168.86539419157262</v>
      </c>
      <c r="K441" s="392">
        <f t="shared" si="56"/>
        <v>1276.2799955798348</v>
      </c>
      <c r="L441" s="392">
        <f t="shared" si="57"/>
        <v>38.288399867395043</v>
      </c>
      <c r="M441" s="392">
        <f t="shared" si="58"/>
        <v>1314.5683954472299</v>
      </c>
      <c r="N441" s="392">
        <f t="shared" si="59"/>
        <v>262.91367908944602</v>
      </c>
      <c r="O441" s="392">
        <f t="shared" si="60"/>
        <v>1577.482074536676</v>
      </c>
      <c r="P441" s="322">
        <f t="shared" si="61"/>
        <v>42</v>
      </c>
      <c r="Q441" s="394"/>
      <c r="R441" s="286">
        <v>1</v>
      </c>
    </row>
    <row r="442" spans="1:18" x14ac:dyDescent="0.25">
      <c r="A442" s="397" t="s">
        <v>519</v>
      </c>
      <c r="B442" s="395">
        <f>B439+1</f>
        <v>422</v>
      </c>
      <c r="C442" s="317" t="s">
        <v>391</v>
      </c>
      <c r="D442" s="317" t="s">
        <v>434</v>
      </c>
      <c r="E442" s="318">
        <v>80</v>
      </c>
      <c r="F442" s="391">
        <f>обслуговування!$F$9</f>
        <v>18.35469322222222</v>
      </c>
      <c r="G442" s="391">
        <f>обслуговування!$F$14</f>
        <v>514.75357322849766</v>
      </c>
      <c r="H442" s="391">
        <f>обслуговування!$F$15</f>
        <v>590.82555883754219</v>
      </c>
      <c r="I442" s="391">
        <f>обслуговування!$F$20</f>
        <v>1.8354693222222223</v>
      </c>
      <c r="J442" s="391">
        <f>обслуговування!$F$21</f>
        <v>168.86539419157262</v>
      </c>
      <c r="K442" s="391">
        <f t="shared" si="56"/>
        <v>1294.6346888020571</v>
      </c>
      <c r="L442" s="391">
        <f t="shared" si="57"/>
        <v>38.839040664061713</v>
      </c>
      <c r="M442" s="391">
        <f t="shared" si="58"/>
        <v>1333.4737294661188</v>
      </c>
      <c r="N442" s="391">
        <f t="shared" si="59"/>
        <v>266.6947458932238</v>
      </c>
      <c r="O442" s="391">
        <f t="shared" si="60"/>
        <v>1600.1684753593427</v>
      </c>
      <c r="P442" s="319">
        <f t="shared" si="61"/>
        <v>80</v>
      </c>
      <c r="Q442" s="393">
        <f>O442/(P442+P443+P444)/4</f>
        <v>1.9804065289100776</v>
      </c>
      <c r="R442" s="283"/>
    </row>
    <row r="443" spans="1:18" x14ac:dyDescent="0.25">
      <c r="A443" s="405"/>
      <c r="B443" s="404"/>
      <c r="C443" s="323" t="s">
        <v>391</v>
      </c>
      <c r="D443" s="323" t="s">
        <v>438</v>
      </c>
      <c r="E443" s="324">
        <v>80</v>
      </c>
      <c r="F443" s="400"/>
      <c r="G443" s="400">
        <f>обслуговування!$F$14</f>
        <v>514.75357322849766</v>
      </c>
      <c r="H443" s="400">
        <f>обслуговування!$F$15</f>
        <v>590.82555883754219</v>
      </c>
      <c r="I443" s="400">
        <f>обслуговування!$F$20</f>
        <v>1.8354693222222223</v>
      </c>
      <c r="J443" s="400">
        <f>обслуговування!$F$21</f>
        <v>168.86539419157262</v>
      </c>
      <c r="K443" s="400">
        <f t="shared" si="56"/>
        <v>1276.2799955798348</v>
      </c>
      <c r="L443" s="400">
        <f t="shared" si="57"/>
        <v>38.288399867395043</v>
      </c>
      <c r="M443" s="400">
        <f t="shared" si="58"/>
        <v>1314.5683954472299</v>
      </c>
      <c r="N443" s="400">
        <f t="shared" si="59"/>
        <v>262.91367908944602</v>
      </c>
      <c r="O443" s="400">
        <f t="shared" si="60"/>
        <v>1577.482074536676</v>
      </c>
      <c r="P443" s="325">
        <f t="shared" si="61"/>
        <v>80</v>
      </c>
      <c r="Q443" s="399"/>
      <c r="R443" s="285">
        <v>1</v>
      </c>
    </row>
    <row r="444" spans="1:18" ht="15.75" thickBot="1" x14ac:dyDescent="0.3">
      <c r="A444" s="398"/>
      <c r="B444" s="396"/>
      <c r="C444" s="320" t="s">
        <v>391</v>
      </c>
      <c r="D444" s="320" t="s">
        <v>476</v>
      </c>
      <c r="E444" s="321">
        <v>42</v>
      </c>
      <c r="F444" s="392"/>
      <c r="G444" s="392">
        <f>обслуговування!$F$14</f>
        <v>514.75357322849766</v>
      </c>
      <c r="H444" s="392">
        <f>обслуговування!$F$15</f>
        <v>590.82555883754219</v>
      </c>
      <c r="I444" s="392">
        <f>обслуговування!$F$20</f>
        <v>1.8354693222222223</v>
      </c>
      <c r="J444" s="392">
        <f>обслуговування!$F$21</f>
        <v>168.86539419157262</v>
      </c>
      <c r="K444" s="392">
        <f t="shared" si="56"/>
        <v>1276.2799955798348</v>
      </c>
      <c r="L444" s="392">
        <f t="shared" si="57"/>
        <v>38.288399867395043</v>
      </c>
      <c r="M444" s="392">
        <f t="shared" si="58"/>
        <v>1314.5683954472299</v>
      </c>
      <c r="N444" s="392">
        <f t="shared" si="59"/>
        <v>262.91367908944602</v>
      </c>
      <c r="O444" s="392">
        <f t="shared" si="60"/>
        <v>1577.482074536676</v>
      </c>
      <c r="P444" s="322">
        <f t="shared" si="61"/>
        <v>42</v>
      </c>
      <c r="Q444" s="394"/>
      <c r="R444" s="286"/>
    </row>
    <row r="445" spans="1:18" ht="15.75" thickBot="1" x14ac:dyDescent="0.3">
      <c r="A445" s="254" t="s">
        <v>519</v>
      </c>
      <c r="B445" s="311">
        <f>B442+1</f>
        <v>423</v>
      </c>
      <c r="C445" s="312" t="s">
        <v>347</v>
      </c>
      <c r="D445" s="312" t="s">
        <v>477</v>
      </c>
      <c r="E445" s="313">
        <v>71</v>
      </c>
      <c r="F445" s="314">
        <f>обслуговування!$F$9</f>
        <v>18.35469322222222</v>
      </c>
      <c r="G445" s="314">
        <f>обслуговування!$F$14</f>
        <v>514.75357322849766</v>
      </c>
      <c r="H445" s="314">
        <f>обслуговування!$F$15</f>
        <v>590.82555883754219</v>
      </c>
      <c r="I445" s="314">
        <f>обслуговування!$F$20</f>
        <v>1.8354693222222223</v>
      </c>
      <c r="J445" s="314">
        <f>обслуговування!$F$21</f>
        <v>168.86539419157262</v>
      </c>
      <c r="K445" s="315">
        <f t="shared" si="56"/>
        <v>1294.6346888020571</v>
      </c>
      <c r="L445" s="315">
        <f t="shared" si="57"/>
        <v>38.839040664061713</v>
      </c>
      <c r="M445" s="315">
        <f t="shared" si="58"/>
        <v>1333.4737294661188</v>
      </c>
      <c r="N445" s="315">
        <f t="shared" si="59"/>
        <v>266.6947458932238</v>
      </c>
      <c r="O445" s="315">
        <f t="shared" si="60"/>
        <v>1600.1684753593427</v>
      </c>
      <c r="P445" s="315">
        <f t="shared" si="61"/>
        <v>71</v>
      </c>
      <c r="Q445" s="316">
        <f t="shared" si="62"/>
        <v>5.6343960399976858</v>
      </c>
      <c r="R445" s="282"/>
    </row>
    <row r="446" spans="1:18" ht="15.75" thickBot="1" x14ac:dyDescent="0.3">
      <c r="A446" s="254" t="s">
        <v>519</v>
      </c>
      <c r="B446" s="311">
        <f t="shared" si="55"/>
        <v>424</v>
      </c>
      <c r="C446" s="312" t="s">
        <v>347</v>
      </c>
      <c r="D446" s="312" t="s">
        <v>478</v>
      </c>
      <c r="E446" s="313">
        <v>72</v>
      </c>
      <c r="F446" s="314">
        <f>обслуговування!$F$9</f>
        <v>18.35469322222222</v>
      </c>
      <c r="G446" s="314">
        <f>обслуговування!$F$14</f>
        <v>514.75357322849766</v>
      </c>
      <c r="H446" s="314">
        <f>обслуговування!$F$15</f>
        <v>590.82555883754219</v>
      </c>
      <c r="I446" s="314">
        <f>обслуговування!$F$20</f>
        <v>1.8354693222222223</v>
      </c>
      <c r="J446" s="314">
        <f>обслуговування!$F$21</f>
        <v>168.86539419157262</v>
      </c>
      <c r="K446" s="315">
        <f t="shared" si="56"/>
        <v>1294.6346888020571</v>
      </c>
      <c r="L446" s="315">
        <f t="shared" si="57"/>
        <v>38.839040664061713</v>
      </c>
      <c r="M446" s="315">
        <f t="shared" si="58"/>
        <v>1333.4737294661188</v>
      </c>
      <c r="N446" s="315">
        <f t="shared" si="59"/>
        <v>266.6947458932238</v>
      </c>
      <c r="O446" s="315">
        <f t="shared" si="60"/>
        <v>1600.1684753593427</v>
      </c>
      <c r="P446" s="315">
        <f t="shared" si="61"/>
        <v>72</v>
      </c>
      <c r="Q446" s="316">
        <f t="shared" si="62"/>
        <v>5.5561405394421621</v>
      </c>
      <c r="R446" s="282"/>
    </row>
    <row r="447" spans="1:18" x14ac:dyDescent="0.25">
      <c r="A447" s="397" t="s">
        <v>519</v>
      </c>
      <c r="B447" s="395">
        <f>B446+1</f>
        <v>425</v>
      </c>
      <c r="C447" s="317" t="s">
        <v>360</v>
      </c>
      <c r="D447" s="317" t="s">
        <v>479</v>
      </c>
      <c r="E447" s="318">
        <v>20</v>
      </c>
      <c r="F447" s="391">
        <f>обслуговування!$F$9</f>
        <v>18.35469322222222</v>
      </c>
      <c r="G447" s="391">
        <f>обслуговування!$F$14</f>
        <v>514.75357322849766</v>
      </c>
      <c r="H447" s="391">
        <f>обслуговування!$F$15</f>
        <v>590.82555883754219</v>
      </c>
      <c r="I447" s="391">
        <f>обслуговування!$F$20</f>
        <v>1.8354693222222223</v>
      </c>
      <c r="J447" s="391">
        <f>обслуговування!$F$21</f>
        <v>168.86539419157262</v>
      </c>
      <c r="K447" s="391">
        <f t="shared" si="56"/>
        <v>1294.6346888020571</v>
      </c>
      <c r="L447" s="391">
        <f t="shared" si="57"/>
        <v>38.839040664061713</v>
      </c>
      <c r="M447" s="391">
        <f t="shared" si="58"/>
        <v>1333.4737294661188</v>
      </c>
      <c r="N447" s="391">
        <f t="shared" si="59"/>
        <v>266.6947458932238</v>
      </c>
      <c r="O447" s="391">
        <f t="shared" si="60"/>
        <v>1600.1684753593427</v>
      </c>
      <c r="P447" s="319">
        <f t="shared" si="61"/>
        <v>20</v>
      </c>
      <c r="Q447" s="393">
        <f>O447/(P447+P448+P449)/4</f>
        <v>5.4059745789166982</v>
      </c>
      <c r="R447" s="283"/>
    </row>
    <row r="448" spans="1:18" x14ac:dyDescent="0.25">
      <c r="A448" s="405"/>
      <c r="B448" s="404"/>
      <c r="C448" s="323" t="s">
        <v>360</v>
      </c>
      <c r="D448" s="323" t="s">
        <v>480</v>
      </c>
      <c r="E448" s="324">
        <v>26</v>
      </c>
      <c r="F448" s="400"/>
      <c r="G448" s="400">
        <f>обслуговування!$F$14</f>
        <v>514.75357322849766</v>
      </c>
      <c r="H448" s="400">
        <f>обслуговування!$F$15</f>
        <v>590.82555883754219</v>
      </c>
      <c r="I448" s="400">
        <f>обслуговування!$F$20</f>
        <v>1.8354693222222223</v>
      </c>
      <c r="J448" s="400">
        <f>обслуговування!$F$21</f>
        <v>168.86539419157262</v>
      </c>
      <c r="K448" s="400">
        <f t="shared" si="56"/>
        <v>1276.2799955798348</v>
      </c>
      <c r="L448" s="400">
        <f t="shared" si="57"/>
        <v>38.288399867395043</v>
      </c>
      <c r="M448" s="400">
        <f t="shared" si="58"/>
        <v>1314.5683954472299</v>
      </c>
      <c r="N448" s="400">
        <f t="shared" si="59"/>
        <v>262.91367908944602</v>
      </c>
      <c r="O448" s="400">
        <f t="shared" si="60"/>
        <v>1577.482074536676</v>
      </c>
      <c r="P448" s="325">
        <f t="shared" si="61"/>
        <v>26</v>
      </c>
      <c r="Q448" s="399"/>
      <c r="R448" s="285"/>
    </row>
    <row r="449" spans="1:18" ht="15.75" thickBot="1" x14ac:dyDescent="0.3">
      <c r="A449" s="398"/>
      <c r="B449" s="396"/>
      <c r="C449" s="320" t="s">
        <v>360</v>
      </c>
      <c r="D449" s="320" t="s">
        <v>481</v>
      </c>
      <c r="E449" s="321">
        <v>28</v>
      </c>
      <c r="F449" s="392"/>
      <c r="G449" s="392">
        <f>обслуговування!$F$14</f>
        <v>514.75357322849766</v>
      </c>
      <c r="H449" s="392">
        <f>обслуговування!$F$15</f>
        <v>590.82555883754219</v>
      </c>
      <c r="I449" s="392">
        <f>обслуговування!$F$20</f>
        <v>1.8354693222222223</v>
      </c>
      <c r="J449" s="392">
        <f>обслуговування!$F$21</f>
        <v>168.86539419157262</v>
      </c>
      <c r="K449" s="392">
        <f t="shared" si="56"/>
        <v>1276.2799955798348</v>
      </c>
      <c r="L449" s="392">
        <f t="shared" si="57"/>
        <v>38.288399867395043</v>
      </c>
      <c r="M449" s="392">
        <f t="shared" si="58"/>
        <v>1314.5683954472299</v>
      </c>
      <c r="N449" s="392">
        <f t="shared" si="59"/>
        <v>262.91367908944602</v>
      </c>
      <c r="O449" s="392">
        <f t="shared" si="60"/>
        <v>1577.482074536676</v>
      </c>
      <c r="P449" s="322">
        <f t="shared" si="61"/>
        <v>28</v>
      </c>
      <c r="Q449" s="394"/>
      <c r="R449" s="286"/>
    </row>
    <row r="450" spans="1:18" ht="15.75" thickBot="1" x14ac:dyDescent="0.3">
      <c r="A450" s="254" t="s">
        <v>519</v>
      </c>
      <c r="B450" s="311">
        <f>B447+1</f>
        <v>426</v>
      </c>
      <c r="C450" s="312" t="s">
        <v>152</v>
      </c>
      <c r="D450" s="312" t="s">
        <v>184</v>
      </c>
      <c r="E450" s="313">
        <v>129</v>
      </c>
      <c r="F450" s="314">
        <f>обслуговування!$F$9</f>
        <v>18.35469322222222</v>
      </c>
      <c r="G450" s="314">
        <f>обслуговування!$F$14</f>
        <v>514.75357322849766</v>
      </c>
      <c r="H450" s="314">
        <f>обслуговування!$F$15</f>
        <v>590.82555883754219</v>
      </c>
      <c r="I450" s="314">
        <f>обслуговування!$F$20</f>
        <v>1.8354693222222223</v>
      </c>
      <c r="J450" s="314">
        <f>обслуговування!$F$21</f>
        <v>168.86539419157262</v>
      </c>
      <c r="K450" s="315">
        <f t="shared" si="56"/>
        <v>1294.6346888020571</v>
      </c>
      <c r="L450" s="315">
        <f t="shared" si="57"/>
        <v>38.839040664061713</v>
      </c>
      <c r="M450" s="315">
        <f t="shared" si="58"/>
        <v>1333.4737294661188</v>
      </c>
      <c r="N450" s="315">
        <f t="shared" si="59"/>
        <v>266.6947458932238</v>
      </c>
      <c r="O450" s="315">
        <f t="shared" si="60"/>
        <v>1600.1684753593427</v>
      </c>
      <c r="P450" s="315">
        <f t="shared" si="61"/>
        <v>129</v>
      </c>
      <c r="Q450" s="316">
        <f t="shared" si="62"/>
        <v>3.1011016964328348</v>
      </c>
      <c r="R450" s="282"/>
    </row>
    <row r="451" spans="1:18" ht="15.75" thickBot="1" x14ac:dyDescent="0.3">
      <c r="A451" s="254" t="s">
        <v>519</v>
      </c>
      <c r="B451" s="311">
        <f t="shared" si="55"/>
        <v>427</v>
      </c>
      <c r="C451" s="312" t="s">
        <v>482</v>
      </c>
      <c r="D451" s="312" t="s">
        <v>389</v>
      </c>
      <c r="E451" s="313">
        <v>15</v>
      </c>
      <c r="F451" s="314">
        <f>обслуговування!$F$9</f>
        <v>18.35469322222222</v>
      </c>
      <c r="G451" s="314">
        <f>обслуговування!$F$14</f>
        <v>514.75357322849766</v>
      </c>
      <c r="H451" s="314">
        <f>обслуговування!$F$15</f>
        <v>590.82555883754219</v>
      </c>
      <c r="I451" s="314">
        <f>обслуговування!$F$20</f>
        <v>1.8354693222222223</v>
      </c>
      <c r="J451" s="314">
        <f>обслуговування!$F$21</f>
        <v>168.86539419157262</v>
      </c>
      <c r="K451" s="315">
        <f t="shared" si="56"/>
        <v>1294.6346888020571</v>
      </c>
      <c r="L451" s="315">
        <f t="shared" si="57"/>
        <v>38.839040664061713</v>
      </c>
      <c r="M451" s="315">
        <f t="shared" si="58"/>
        <v>1333.4737294661188</v>
      </c>
      <c r="N451" s="315">
        <f t="shared" si="59"/>
        <v>266.6947458932238</v>
      </c>
      <c r="O451" s="315">
        <f t="shared" si="60"/>
        <v>1600.1684753593427</v>
      </c>
      <c r="P451" s="315">
        <f t="shared" si="61"/>
        <v>15</v>
      </c>
      <c r="Q451" s="316">
        <f t="shared" si="62"/>
        <v>26.669474589322377</v>
      </c>
      <c r="R451" s="282"/>
    </row>
    <row r="452" spans="1:18" x14ac:dyDescent="0.25">
      <c r="A452" s="401" t="s">
        <v>521</v>
      </c>
      <c r="B452" s="395">
        <f t="shared" si="55"/>
        <v>428</v>
      </c>
      <c r="C452" s="317" t="s">
        <v>445</v>
      </c>
      <c r="D452" s="317" t="s">
        <v>483</v>
      </c>
      <c r="E452" s="318">
        <v>34</v>
      </c>
      <c r="F452" s="391">
        <f>обслуговування!$F$9</f>
        <v>18.35469322222222</v>
      </c>
      <c r="G452" s="391">
        <f>обслуговування!$F$14</f>
        <v>514.75357322849766</v>
      </c>
      <c r="H452" s="391">
        <f>обслуговування!$F$15</f>
        <v>590.82555883754219</v>
      </c>
      <c r="I452" s="391">
        <f>обслуговування!$F$20</f>
        <v>1.8354693222222223</v>
      </c>
      <c r="J452" s="391">
        <f>обслуговування!$F$21</f>
        <v>168.86539419157262</v>
      </c>
      <c r="K452" s="391">
        <f t="shared" si="56"/>
        <v>1294.6346888020571</v>
      </c>
      <c r="L452" s="391">
        <f t="shared" si="57"/>
        <v>38.839040664061713</v>
      </c>
      <c r="M452" s="391">
        <f t="shared" si="58"/>
        <v>1333.4737294661188</v>
      </c>
      <c r="N452" s="391">
        <f t="shared" si="59"/>
        <v>266.6947458932238</v>
      </c>
      <c r="O452" s="391">
        <f t="shared" si="60"/>
        <v>1600.1684753593427</v>
      </c>
      <c r="P452" s="319">
        <f t="shared" si="61"/>
        <v>34</v>
      </c>
      <c r="Q452" s="393">
        <f>O452/(P452+P453)/4</f>
        <v>8.0008423767967134</v>
      </c>
      <c r="R452" s="283">
        <v>2</v>
      </c>
    </row>
    <row r="453" spans="1:18" ht="15.75" thickBot="1" x14ac:dyDescent="0.3">
      <c r="A453" s="402"/>
      <c r="B453" s="396"/>
      <c r="C453" s="320" t="s">
        <v>445</v>
      </c>
      <c r="D453" s="320" t="s">
        <v>403</v>
      </c>
      <c r="E453" s="321">
        <v>16</v>
      </c>
      <c r="F453" s="392"/>
      <c r="G453" s="392">
        <f>обслуговування!$F$14</f>
        <v>514.75357322849766</v>
      </c>
      <c r="H453" s="392">
        <f>обслуговування!$F$15</f>
        <v>590.82555883754219</v>
      </c>
      <c r="I453" s="392">
        <f>обслуговування!$F$20</f>
        <v>1.8354693222222223</v>
      </c>
      <c r="J453" s="392">
        <f>обслуговування!$F$21</f>
        <v>168.86539419157262</v>
      </c>
      <c r="K453" s="392">
        <f t="shared" si="56"/>
        <v>1276.2799955798348</v>
      </c>
      <c r="L453" s="392">
        <f t="shared" si="57"/>
        <v>38.288399867395043</v>
      </c>
      <c r="M453" s="392">
        <f t="shared" si="58"/>
        <v>1314.5683954472299</v>
      </c>
      <c r="N453" s="392">
        <f t="shared" si="59"/>
        <v>262.91367908944602</v>
      </c>
      <c r="O453" s="392">
        <f t="shared" si="60"/>
        <v>1577.482074536676</v>
      </c>
      <c r="P453" s="322">
        <f t="shared" si="61"/>
        <v>16</v>
      </c>
      <c r="Q453" s="394">
        <f t="shared" si="62"/>
        <v>24.648157414635563</v>
      </c>
      <c r="R453" s="284">
        <v>2</v>
      </c>
    </row>
    <row r="454" spans="1:18" x14ac:dyDescent="0.25">
      <c r="A454" s="401" t="s">
        <v>521</v>
      </c>
      <c r="B454" s="395">
        <f>B452+1</f>
        <v>429</v>
      </c>
      <c r="C454" s="317" t="s">
        <v>445</v>
      </c>
      <c r="D454" s="317" t="s">
        <v>484</v>
      </c>
      <c r="E454" s="318">
        <v>40</v>
      </c>
      <c r="F454" s="391">
        <f>обслуговування!$F$9</f>
        <v>18.35469322222222</v>
      </c>
      <c r="G454" s="391">
        <f>обслуговування!$F$14</f>
        <v>514.75357322849766</v>
      </c>
      <c r="H454" s="391">
        <f>обслуговування!$F$15</f>
        <v>590.82555883754219</v>
      </c>
      <c r="I454" s="391">
        <f>обслуговування!$F$20</f>
        <v>1.8354693222222223</v>
      </c>
      <c r="J454" s="391">
        <f>обслуговування!$F$21</f>
        <v>168.86539419157262</v>
      </c>
      <c r="K454" s="391">
        <f t="shared" si="56"/>
        <v>1294.6346888020571</v>
      </c>
      <c r="L454" s="391">
        <f t="shared" si="57"/>
        <v>38.839040664061713</v>
      </c>
      <c r="M454" s="391">
        <f t="shared" si="58"/>
        <v>1333.4737294661188</v>
      </c>
      <c r="N454" s="391">
        <f t="shared" si="59"/>
        <v>266.6947458932238</v>
      </c>
      <c r="O454" s="391">
        <f t="shared" si="60"/>
        <v>1600.1684753593427</v>
      </c>
      <c r="P454" s="319">
        <f t="shared" si="61"/>
        <v>40</v>
      </c>
      <c r="Q454" s="393">
        <f>O454/(P454+P455+P456)/4</f>
        <v>4.3015281595681252</v>
      </c>
      <c r="R454" s="283"/>
    </row>
    <row r="455" spans="1:18" x14ac:dyDescent="0.25">
      <c r="A455" s="403"/>
      <c r="B455" s="404"/>
      <c r="C455" s="323" t="s">
        <v>485</v>
      </c>
      <c r="D455" s="323" t="s">
        <v>363</v>
      </c>
      <c r="E455" s="324">
        <v>37</v>
      </c>
      <c r="F455" s="400"/>
      <c r="G455" s="400">
        <f>обслуговування!$F$14</f>
        <v>514.75357322849766</v>
      </c>
      <c r="H455" s="400">
        <f>обслуговування!$F$15</f>
        <v>590.82555883754219</v>
      </c>
      <c r="I455" s="400">
        <f>обслуговування!$F$20</f>
        <v>1.8354693222222223</v>
      </c>
      <c r="J455" s="400">
        <f>обслуговування!$F$21</f>
        <v>168.86539419157262</v>
      </c>
      <c r="K455" s="400">
        <f t="shared" si="56"/>
        <v>1276.2799955798348</v>
      </c>
      <c r="L455" s="400">
        <f t="shared" si="57"/>
        <v>38.288399867395043</v>
      </c>
      <c r="M455" s="400">
        <f t="shared" si="58"/>
        <v>1314.5683954472299</v>
      </c>
      <c r="N455" s="400">
        <f t="shared" si="59"/>
        <v>262.91367908944602</v>
      </c>
      <c r="O455" s="400">
        <f t="shared" si="60"/>
        <v>1577.482074536676</v>
      </c>
      <c r="P455" s="325">
        <f t="shared" si="61"/>
        <v>37</v>
      </c>
      <c r="Q455" s="399"/>
      <c r="R455" s="285">
        <v>2</v>
      </c>
    </row>
    <row r="456" spans="1:18" ht="15.75" thickBot="1" x14ac:dyDescent="0.3">
      <c r="A456" s="402"/>
      <c r="B456" s="396"/>
      <c r="C456" s="320" t="s">
        <v>485</v>
      </c>
      <c r="D456" s="320" t="s">
        <v>486</v>
      </c>
      <c r="E456" s="321">
        <v>16</v>
      </c>
      <c r="F456" s="392"/>
      <c r="G456" s="392">
        <f>обслуговування!$F$14</f>
        <v>514.75357322849766</v>
      </c>
      <c r="H456" s="392">
        <f>обслуговування!$F$15</f>
        <v>590.82555883754219</v>
      </c>
      <c r="I456" s="392">
        <f>обслуговування!$F$20</f>
        <v>1.8354693222222223</v>
      </c>
      <c r="J456" s="392">
        <f>обслуговування!$F$21</f>
        <v>168.86539419157262</v>
      </c>
      <c r="K456" s="392">
        <f t="shared" si="56"/>
        <v>1276.2799955798348</v>
      </c>
      <c r="L456" s="392">
        <f t="shared" si="57"/>
        <v>38.288399867395043</v>
      </c>
      <c r="M456" s="392">
        <f t="shared" si="58"/>
        <v>1314.5683954472299</v>
      </c>
      <c r="N456" s="392">
        <f t="shared" si="59"/>
        <v>262.91367908944602</v>
      </c>
      <c r="O456" s="392">
        <f t="shared" si="60"/>
        <v>1577.482074536676</v>
      </c>
      <c r="P456" s="322">
        <f t="shared" si="61"/>
        <v>16</v>
      </c>
      <c r="Q456" s="394"/>
      <c r="R456" s="286">
        <v>1</v>
      </c>
    </row>
    <row r="457" spans="1:18" ht="15.75" thickBot="1" x14ac:dyDescent="0.3">
      <c r="A457" s="254" t="s">
        <v>519</v>
      </c>
      <c r="B457" s="311">
        <f>B454+1</f>
        <v>430</v>
      </c>
      <c r="C457" s="312" t="s">
        <v>149</v>
      </c>
      <c r="D457" s="312" t="s">
        <v>180</v>
      </c>
      <c r="E457" s="313">
        <v>83</v>
      </c>
      <c r="F457" s="314">
        <f>обслуговування!$F$9</f>
        <v>18.35469322222222</v>
      </c>
      <c r="G457" s="314">
        <f>обслуговування!$F$14</f>
        <v>514.75357322849766</v>
      </c>
      <c r="H457" s="314">
        <f>обслуговування!$F$15</f>
        <v>590.82555883754219</v>
      </c>
      <c r="I457" s="314">
        <f>обслуговування!$F$20</f>
        <v>1.8354693222222223</v>
      </c>
      <c r="J457" s="314">
        <f>обслуговування!$F$21</f>
        <v>168.86539419157262</v>
      </c>
      <c r="K457" s="315">
        <f t="shared" si="56"/>
        <v>1294.6346888020571</v>
      </c>
      <c r="L457" s="315">
        <f t="shared" si="57"/>
        <v>38.839040664061713</v>
      </c>
      <c r="M457" s="315">
        <f t="shared" si="58"/>
        <v>1333.4737294661188</v>
      </c>
      <c r="N457" s="315">
        <f t="shared" si="59"/>
        <v>266.6947458932238</v>
      </c>
      <c r="O457" s="315">
        <f t="shared" si="60"/>
        <v>1600.1684753593427</v>
      </c>
      <c r="P457" s="315">
        <f t="shared" si="61"/>
        <v>83</v>
      </c>
      <c r="Q457" s="316">
        <f t="shared" si="62"/>
        <v>4.8197845643353698</v>
      </c>
      <c r="R457" s="282"/>
    </row>
    <row r="458" spans="1:18" ht="15.75" thickBot="1" x14ac:dyDescent="0.3">
      <c r="A458" s="254" t="s">
        <v>519</v>
      </c>
      <c r="B458" s="311">
        <f t="shared" si="55"/>
        <v>431</v>
      </c>
      <c r="C458" s="312" t="s">
        <v>146</v>
      </c>
      <c r="D458" s="312" t="s">
        <v>393</v>
      </c>
      <c r="E458" s="313">
        <v>90</v>
      </c>
      <c r="F458" s="314">
        <f>обслуговування!$F$9</f>
        <v>18.35469322222222</v>
      </c>
      <c r="G458" s="314">
        <f>обслуговування!$F$14</f>
        <v>514.75357322849766</v>
      </c>
      <c r="H458" s="314">
        <f>обслуговування!$F$15</f>
        <v>590.82555883754219</v>
      </c>
      <c r="I458" s="314">
        <f>обслуговування!$F$20</f>
        <v>1.8354693222222223</v>
      </c>
      <c r="J458" s="314">
        <f>обслуговування!$F$21</f>
        <v>168.86539419157262</v>
      </c>
      <c r="K458" s="315">
        <f t="shared" si="56"/>
        <v>1294.6346888020571</v>
      </c>
      <c r="L458" s="315">
        <f t="shared" si="57"/>
        <v>38.839040664061713</v>
      </c>
      <c r="M458" s="315">
        <f t="shared" si="58"/>
        <v>1333.4737294661188</v>
      </c>
      <c r="N458" s="315">
        <f t="shared" si="59"/>
        <v>266.6947458932238</v>
      </c>
      <c r="O458" s="315">
        <f t="shared" si="60"/>
        <v>1600.1684753593427</v>
      </c>
      <c r="P458" s="315">
        <f t="shared" si="61"/>
        <v>90</v>
      </c>
      <c r="Q458" s="316">
        <f t="shared" si="62"/>
        <v>4.4449124315537301</v>
      </c>
      <c r="R458" s="287" t="s">
        <v>539</v>
      </c>
    </row>
    <row r="459" spans="1:18" ht="15.75" thickBot="1" x14ac:dyDescent="0.3">
      <c r="A459" s="254" t="s">
        <v>519</v>
      </c>
      <c r="B459" s="311">
        <f t="shared" ref="B459:B522" si="63">B458+1</f>
        <v>432</v>
      </c>
      <c r="C459" s="312" t="s">
        <v>146</v>
      </c>
      <c r="D459" s="312" t="s">
        <v>487</v>
      </c>
      <c r="E459" s="313">
        <v>99</v>
      </c>
      <c r="F459" s="314">
        <f>обслуговування!$F$9</f>
        <v>18.35469322222222</v>
      </c>
      <c r="G459" s="314">
        <f>обслуговування!$F$14</f>
        <v>514.75357322849766</v>
      </c>
      <c r="H459" s="314">
        <f>обслуговування!$F$15</f>
        <v>590.82555883754219</v>
      </c>
      <c r="I459" s="314">
        <f>обслуговування!$F$20</f>
        <v>1.8354693222222223</v>
      </c>
      <c r="J459" s="314">
        <f>обслуговування!$F$21</f>
        <v>168.86539419157262</v>
      </c>
      <c r="K459" s="315">
        <f t="shared" si="56"/>
        <v>1294.6346888020571</v>
      </c>
      <c r="L459" s="315">
        <f t="shared" si="57"/>
        <v>38.839040664061713</v>
      </c>
      <c r="M459" s="315">
        <f t="shared" si="58"/>
        <v>1333.4737294661188</v>
      </c>
      <c r="N459" s="315">
        <f t="shared" si="59"/>
        <v>266.6947458932238</v>
      </c>
      <c r="O459" s="315">
        <f t="shared" si="60"/>
        <v>1600.1684753593427</v>
      </c>
      <c r="P459" s="315">
        <f t="shared" si="61"/>
        <v>99</v>
      </c>
      <c r="Q459" s="316">
        <f t="shared" si="62"/>
        <v>4.040829483230663</v>
      </c>
      <c r="R459" s="282"/>
    </row>
    <row r="460" spans="1:18" ht="15.75" thickBot="1" x14ac:dyDescent="0.3">
      <c r="A460" s="254" t="s">
        <v>519</v>
      </c>
      <c r="B460" s="311">
        <f t="shared" si="63"/>
        <v>433</v>
      </c>
      <c r="C460" s="312" t="s">
        <v>153</v>
      </c>
      <c r="D460" s="312" t="s">
        <v>174</v>
      </c>
      <c r="E460" s="313">
        <v>71</v>
      </c>
      <c r="F460" s="314">
        <f>обслуговування!$F$9</f>
        <v>18.35469322222222</v>
      </c>
      <c r="G460" s="314">
        <f>обслуговування!$F$14</f>
        <v>514.75357322849766</v>
      </c>
      <c r="H460" s="314">
        <f>обслуговування!$F$15</f>
        <v>590.82555883754219</v>
      </c>
      <c r="I460" s="314">
        <f>обслуговування!$F$20</f>
        <v>1.8354693222222223</v>
      </c>
      <c r="J460" s="314">
        <f>обслуговування!$F$21</f>
        <v>168.86539419157262</v>
      </c>
      <c r="K460" s="315">
        <f t="shared" si="56"/>
        <v>1294.6346888020571</v>
      </c>
      <c r="L460" s="315">
        <f t="shared" si="57"/>
        <v>38.839040664061713</v>
      </c>
      <c r="M460" s="315">
        <f t="shared" si="58"/>
        <v>1333.4737294661188</v>
      </c>
      <c r="N460" s="315">
        <f t="shared" si="59"/>
        <v>266.6947458932238</v>
      </c>
      <c r="O460" s="315">
        <f t="shared" si="60"/>
        <v>1600.1684753593427</v>
      </c>
      <c r="P460" s="315">
        <f t="shared" si="61"/>
        <v>71</v>
      </c>
      <c r="Q460" s="316">
        <f t="shared" si="62"/>
        <v>5.6343960399976858</v>
      </c>
      <c r="R460" s="282">
        <v>1</v>
      </c>
    </row>
    <row r="461" spans="1:18" ht="15.75" thickBot="1" x14ac:dyDescent="0.3">
      <c r="A461" s="254" t="s">
        <v>519</v>
      </c>
      <c r="B461" s="311">
        <f t="shared" si="63"/>
        <v>434</v>
      </c>
      <c r="C461" s="312" t="s">
        <v>149</v>
      </c>
      <c r="D461" s="312" t="s">
        <v>184</v>
      </c>
      <c r="E461" s="313">
        <v>81</v>
      </c>
      <c r="F461" s="314">
        <f>обслуговування!$F$9</f>
        <v>18.35469322222222</v>
      </c>
      <c r="G461" s="314">
        <f>обслуговування!$F$14</f>
        <v>514.75357322849766</v>
      </c>
      <c r="H461" s="314">
        <f>обслуговування!$F$15</f>
        <v>590.82555883754219</v>
      </c>
      <c r="I461" s="314">
        <f>обслуговування!$F$20</f>
        <v>1.8354693222222223</v>
      </c>
      <c r="J461" s="314">
        <f>обслуговування!$F$21</f>
        <v>168.86539419157262</v>
      </c>
      <c r="K461" s="315">
        <f t="shared" si="56"/>
        <v>1294.6346888020571</v>
      </c>
      <c r="L461" s="315">
        <f t="shared" si="57"/>
        <v>38.839040664061713</v>
      </c>
      <c r="M461" s="315">
        <f t="shared" si="58"/>
        <v>1333.4737294661188</v>
      </c>
      <c r="N461" s="315">
        <f t="shared" si="59"/>
        <v>266.6947458932238</v>
      </c>
      <c r="O461" s="315">
        <f t="shared" si="60"/>
        <v>1600.1684753593427</v>
      </c>
      <c r="P461" s="315">
        <f t="shared" si="61"/>
        <v>81</v>
      </c>
      <c r="Q461" s="316">
        <f t="shared" si="62"/>
        <v>4.9387915906152555</v>
      </c>
      <c r="R461" s="282"/>
    </row>
    <row r="462" spans="1:18" ht="15.75" thickBot="1" x14ac:dyDescent="0.3">
      <c r="A462" s="254" t="s">
        <v>519</v>
      </c>
      <c r="B462" s="311">
        <f t="shared" si="63"/>
        <v>435</v>
      </c>
      <c r="C462" s="312" t="s">
        <v>149</v>
      </c>
      <c r="D462" s="312" t="s">
        <v>168</v>
      </c>
      <c r="E462" s="313">
        <v>82</v>
      </c>
      <c r="F462" s="314">
        <f>обслуговування!$F$9</f>
        <v>18.35469322222222</v>
      </c>
      <c r="G462" s="314">
        <f>обслуговування!$F$14</f>
        <v>514.75357322849766</v>
      </c>
      <c r="H462" s="314">
        <f>обслуговування!$F$15</f>
        <v>590.82555883754219</v>
      </c>
      <c r="I462" s="314">
        <f>обслуговування!$F$20</f>
        <v>1.8354693222222223</v>
      </c>
      <c r="J462" s="314">
        <f>обслуговування!$F$21</f>
        <v>168.86539419157262</v>
      </c>
      <c r="K462" s="315">
        <f t="shared" si="56"/>
        <v>1294.6346888020571</v>
      </c>
      <c r="L462" s="315">
        <f t="shared" si="57"/>
        <v>38.839040664061713</v>
      </c>
      <c r="M462" s="315">
        <f t="shared" si="58"/>
        <v>1333.4737294661188</v>
      </c>
      <c r="N462" s="315">
        <f t="shared" si="59"/>
        <v>266.6947458932238</v>
      </c>
      <c r="O462" s="315">
        <f t="shared" si="60"/>
        <v>1600.1684753593427</v>
      </c>
      <c r="P462" s="315">
        <f t="shared" si="61"/>
        <v>82</v>
      </c>
      <c r="Q462" s="316">
        <f t="shared" si="62"/>
        <v>4.8785624248760451</v>
      </c>
      <c r="R462" s="282"/>
    </row>
    <row r="463" spans="1:18" ht="15.75" thickBot="1" x14ac:dyDescent="0.3">
      <c r="A463" s="254" t="s">
        <v>519</v>
      </c>
      <c r="B463" s="311">
        <f t="shared" si="63"/>
        <v>436</v>
      </c>
      <c r="C463" s="312" t="s">
        <v>149</v>
      </c>
      <c r="D463" s="312" t="s">
        <v>166</v>
      </c>
      <c r="E463" s="313">
        <v>108</v>
      </c>
      <c r="F463" s="314">
        <f>обслуговування!$F$9</f>
        <v>18.35469322222222</v>
      </c>
      <c r="G463" s="314">
        <f>обслуговування!$F$14</f>
        <v>514.75357322849766</v>
      </c>
      <c r="H463" s="314">
        <f>обслуговування!$F$15</f>
        <v>590.82555883754219</v>
      </c>
      <c r="I463" s="314">
        <f>обслуговування!$F$20</f>
        <v>1.8354693222222223</v>
      </c>
      <c r="J463" s="314">
        <f>обслуговування!$F$21</f>
        <v>168.86539419157262</v>
      </c>
      <c r="K463" s="315">
        <f t="shared" si="56"/>
        <v>1294.6346888020571</v>
      </c>
      <c r="L463" s="315">
        <f t="shared" si="57"/>
        <v>38.839040664061713</v>
      </c>
      <c r="M463" s="315">
        <f t="shared" si="58"/>
        <v>1333.4737294661188</v>
      </c>
      <c r="N463" s="315">
        <f t="shared" si="59"/>
        <v>266.6947458932238</v>
      </c>
      <c r="O463" s="315">
        <f t="shared" si="60"/>
        <v>1600.1684753593427</v>
      </c>
      <c r="P463" s="315">
        <f t="shared" si="61"/>
        <v>108</v>
      </c>
      <c r="Q463" s="316">
        <f t="shared" si="62"/>
        <v>3.7040936929614414</v>
      </c>
      <c r="R463" s="282"/>
    </row>
    <row r="464" spans="1:18" ht="15.75" thickBot="1" x14ac:dyDescent="0.3">
      <c r="A464" s="254" t="s">
        <v>519</v>
      </c>
      <c r="B464" s="311">
        <f t="shared" si="63"/>
        <v>437</v>
      </c>
      <c r="C464" s="312" t="s">
        <v>155</v>
      </c>
      <c r="D464" s="312" t="s">
        <v>488</v>
      </c>
      <c r="E464" s="313">
        <v>37</v>
      </c>
      <c r="F464" s="314">
        <f>обслуговування!$F$9</f>
        <v>18.35469322222222</v>
      </c>
      <c r="G464" s="314">
        <f>обслуговування!$F$14</f>
        <v>514.75357322849766</v>
      </c>
      <c r="H464" s="314">
        <f>обслуговування!$F$15</f>
        <v>590.82555883754219</v>
      </c>
      <c r="I464" s="314">
        <f>обслуговування!$F$20</f>
        <v>1.8354693222222223</v>
      </c>
      <c r="J464" s="314">
        <f>обслуговування!$F$21</f>
        <v>168.86539419157262</v>
      </c>
      <c r="K464" s="315">
        <f t="shared" si="56"/>
        <v>1294.6346888020571</v>
      </c>
      <c r="L464" s="315">
        <f t="shared" si="57"/>
        <v>38.839040664061713</v>
      </c>
      <c r="M464" s="315">
        <f t="shared" si="58"/>
        <v>1333.4737294661188</v>
      </c>
      <c r="N464" s="315">
        <f t="shared" si="59"/>
        <v>266.6947458932238</v>
      </c>
      <c r="O464" s="315">
        <f t="shared" si="60"/>
        <v>1600.1684753593427</v>
      </c>
      <c r="P464" s="315">
        <f t="shared" si="61"/>
        <v>37</v>
      </c>
      <c r="Q464" s="316">
        <f t="shared" si="62"/>
        <v>10.811949157833396</v>
      </c>
      <c r="R464" s="282"/>
    </row>
    <row r="465" spans="1:18" x14ac:dyDescent="0.25">
      <c r="A465" s="397" t="s">
        <v>519</v>
      </c>
      <c r="B465" s="395">
        <f t="shared" si="63"/>
        <v>438</v>
      </c>
      <c r="C465" s="317" t="s">
        <v>360</v>
      </c>
      <c r="D465" s="317" t="s">
        <v>489</v>
      </c>
      <c r="E465" s="318">
        <v>80</v>
      </c>
      <c r="F465" s="391">
        <f>обслуговування!$F$9</f>
        <v>18.35469322222222</v>
      </c>
      <c r="G465" s="391">
        <f>обслуговування!$F$14</f>
        <v>514.75357322849766</v>
      </c>
      <c r="H465" s="391">
        <f>обслуговування!$F$15</f>
        <v>590.82555883754219</v>
      </c>
      <c r="I465" s="391">
        <f>обслуговування!$F$20</f>
        <v>1.8354693222222223</v>
      </c>
      <c r="J465" s="391">
        <f>обслуговування!$F$21</f>
        <v>168.86539419157262</v>
      </c>
      <c r="K465" s="391">
        <f t="shared" si="56"/>
        <v>1294.6346888020571</v>
      </c>
      <c r="L465" s="391">
        <f t="shared" si="57"/>
        <v>38.839040664061713</v>
      </c>
      <c r="M465" s="391">
        <f t="shared" si="58"/>
        <v>1333.4737294661188</v>
      </c>
      <c r="N465" s="391">
        <f t="shared" si="59"/>
        <v>266.6947458932238</v>
      </c>
      <c r="O465" s="391">
        <f t="shared" si="60"/>
        <v>1600.1684753593427</v>
      </c>
      <c r="P465" s="319">
        <f t="shared" si="61"/>
        <v>80</v>
      </c>
      <c r="Q465" s="393">
        <f>O465/(P465+P466)/4</f>
        <v>3.0772470679987358</v>
      </c>
      <c r="R465" s="283"/>
    </row>
    <row r="466" spans="1:18" ht="15.75" thickBot="1" x14ac:dyDescent="0.3">
      <c r="A466" s="398"/>
      <c r="B466" s="396"/>
      <c r="C466" s="320" t="s">
        <v>360</v>
      </c>
      <c r="D466" s="320" t="s">
        <v>490</v>
      </c>
      <c r="E466" s="321">
        <v>50</v>
      </c>
      <c r="F466" s="392"/>
      <c r="G466" s="392">
        <f>обслуговування!$F$14</f>
        <v>514.75357322849766</v>
      </c>
      <c r="H466" s="392">
        <f>обслуговування!$F$15</f>
        <v>590.82555883754219</v>
      </c>
      <c r="I466" s="392">
        <f>обслуговування!$F$20</f>
        <v>1.8354693222222223</v>
      </c>
      <c r="J466" s="392">
        <f>обслуговування!$F$21</f>
        <v>168.86539419157262</v>
      </c>
      <c r="K466" s="392">
        <f t="shared" si="56"/>
        <v>1276.2799955798348</v>
      </c>
      <c r="L466" s="392">
        <f t="shared" si="57"/>
        <v>38.288399867395043</v>
      </c>
      <c r="M466" s="392">
        <f t="shared" si="58"/>
        <v>1314.5683954472299</v>
      </c>
      <c r="N466" s="392">
        <f t="shared" si="59"/>
        <v>262.91367908944602</v>
      </c>
      <c r="O466" s="392">
        <f t="shared" si="60"/>
        <v>1577.482074536676</v>
      </c>
      <c r="P466" s="322">
        <f t="shared" si="61"/>
        <v>50</v>
      </c>
      <c r="Q466" s="394">
        <f t="shared" si="62"/>
        <v>7.8874103726833802</v>
      </c>
      <c r="R466" s="286"/>
    </row>
    <row r="467" spans="1:18" ht="15.75" thickBot="1" x14ac:dyDescent="0.3">
      <c r="A467" s="254" t="s">
        <v>519</v>
      </c>
      <c r="B467" s="311">
        <f>B465+1</f>
        <v>439</v>
      </c>
      <c r="C467" s="312" t="s">
        <v>360</v>
      </c>
      <c r="D467" s="312" t="s">
        <v>491</v>
      </c>
      <c r="E467" s="313">
        <v>106</v>
      </c>
      <c r="F467" s="314">
        <f>обслуговування!$F$9</f>
        <v>18.35469322222222</v>
      </c>
      <c r="G467" s="314">
        <f>обслуговування!$F$14</f>
        <v>514.75357322849766</v>
      </c>
      <c r="H467" s="314">
        <f>обслуговування!$F$15</f>
        <v>590.82555883754219</v>
      </c>
      <c r="I467" s="314">
        <f>обслуговування!$F$20</f>
        <v>1.8354693222222223</v>
      </c>
      <c r="J467" s="314">
        <f>обслуговування!$F$21</f>
        <v>168.86539419157262</v>
      </c>
      <c r="K467" s="315">
        <f t="shared" si="56"/>
        <v>1294.6346888020571</v>
      </c>
      <c r="L467" s="315">
        <f t="shared" si="57"/>
        <v>38.839040664061713</v>
      </c>
      <c r="M467" s="315">
        <f t="shared" si="58"/>
        <v>1333.4737294661188</v>
      </c>
      <c r="N467" s="315">
        <f t="shared" si="59"/>
        <v>266.6947458932238</v>
      </c>
      <c r="O467" s="315">
        <f t="shared" si="60"/>
        <v>1600.1684753593427</v>
      </c>
      <c r="P467" s="315">
        <f t="shared" si="61"/>
        <v>106</v>
      </c>
      <c r="Q467" s="316">
        <f t="shared" si="62"/>
        <v>3.7739822532059968</v>
      </c>
      <c r="R467" s="282">
        <v>1</v>
      </c>
    </row>
    <row r="468" spans="1:18" x14ac:dyDescent="0.25">
      <c r="A468" s="397" t="s">
        <v>519</v>
      </c>
      <c r="B468" s="395">
        <f t="shared" si="63"/>
        <v>440</v>
      </c>
      <c r="C468" s="317" t="s">
        <v>146</v>
      </c>
      <c r="D468" s="317" t="s">
        <v>492</v>
      </c>
      <c r="E468" s="318">
        <v>40</v>
      </c>
      <c r="F468" s="391">
        <f>обслуговування!$F$9</f>
        <v>18.35469322222222</v>
      </c>
      <c r="G468" s="391">
        <f>обслуговування!$F$14</f>
        <v>514.75357322849766</v>
      </c>
      <c r="H468" s="391">
        <f>обслуговування!$F$15</f>
        <v>590.82555883754219</v>
      </c>
      <c r="I468" s="391">
        <f>обслуговування!$F$20</f>
        <v>1.8354693222222223</v>
      </c>
      <c r="J468" s="391">
        <f>обслуговування!$F$21</f>
        <v>168.86539419157262</v>
      </c>
      <c r="K468" s="391">
        <f t="shared" si="56"/>
        <v>1294.6346888020571</v>
      </c>
      <c r="L468" s="391">
        <f t="shared" si="57"/>
        <v>38.839040664061713</v>
      </c>
      <c r="M468" s="391">
        <f t="shared" si="58"/>
        <v>1333.4737294661188</v>
      </c>
      <c r="N468" s="391">
        <f t="shared" si="59"/>
        <v>266.6947458932238</v>
      </c>
      <c r="O468" s="391">
        <f t="shared" si="60"/>
        <v>1600.1684753593427</v>
      </c>
      <c r="P468" s="319">
        <f t="shared" si="61"/>
        <v>40</v>
      </c>
      <c r="Q468" s="393">
        <f>O468/(P468+P469)/4</f>
        <v>5.0005264854979457</v>
      </c>
      <c r="R468" s="283"/>
    </row>
    <row r="469" spans="1:18" ht="15.75" thickBot="1" x14ac:dyDescent="0.3">
      <c r="A469" s="398"/>
      <c r="B469" s="396"/>
      <c r="C469" s="320" t="s">
        <v>146</v>
      </c>
      <c r="D469" s="320" t="s">
        <v>493</v>
      </c>
      <c r="E469" s="321">
        <v>40</v>
      </c>
      <c r="F469" s="392"/>
      <c r="G469" s="392">
        <f>обслуговування!$F$14</f>
        <v>514.75357322849766</v>
      </c>
      <c r="H469" s="392">
        <f>обслуговування!$F$15</f>
        <v>590.82555883754219</v>
      </c>
      <c r="I469" s="392">
        <f>обслуговування!$F$20</f>
        <v>1.8354693222222223</v>
      </c>
      <c r="J469" s="392">
        <f>обслуговування!$F$21</f>
        <v>168.86539419157262</v>
      </c>
      <c r="K469" s="392">
        <f t="shared" si="56"/>
        <v>1276.2799955798348</v>
      </c>
      <c r="L469" s="392">
        <f t="shared" si="57"/>
        <v>38.288399867395043</v>
      </c>
      <c r="M469" s="392">
        <f t="shared" si="58"/>
        <v>1314.5683954472299</v>
      </c>
      <c r="N469" s="392">
        <f t="shared" si="59"/>
        <v>262.91367908944602</v>
      </c>
      <c r="O469" s="392">
        <f t="shared" si="60"/>
        <v>1577.482074536676</v>
      </c>
      <c r="P469" s="322">
        <f t="shared" si="61"/>
        <v>40</v>
      </c>
      <c r="Q469" s="394">
        <f t="shared" si="62"/>
        <v>9.8592629658542243</v>
      </c>
      <c r="R469" s="286">
        <v>2</v>
      </c>
    </row>
    <row r="470" spans="1:18" ht="15.75" thickBot="1" x14ac:dyDescent="0.3">
      <c r="A470" s="254" t="s">
        <v>519</v>
      </c>
      <c r="B470" s="311">
        <f>B468+1</f>
        <v>441</v>
      </c>
      <c r="C470" s="312" t="s">
        <v>375</v>
      </c>
      <c r="D470" s="312" t="s">
        <v>494</v>
      </c>
      <c r="E470" s="313">
        <v>90</v>
      </c>
      <c r="F470" s="314">
        <f>обслуговування!$F$9</f>
        <v>18.35469322222222</v>
      </c>
      <c r="G470" s="314">
        <f>обслуговування!$F$14</f>
        <v>514.75357322849766</v>
      </c>
      <c r="H470" s="314">
        <f>обслуговування!$F$15</f>
        <v>590.82555883754219</v>
      </c>
      <c r="I470" s="314">
        <f>обслуговування!$F$20</f>
        <v>1.8354693222222223</v>
      </c>
      <c r="J470" s="314">
        <f>обслуговування!$F$21</f>
        <v>168.86539419157262</v>
      </c>
      <c r="K470" s="315">
        <f t="shared" si="56"/>
        <v>1294.6346888020571</v>
      </c>
      <c r="L470" s="315">
        <f t="shared" si="57"/>
        <v>38.839040664061713</v>
      </c>
      <c r="M470" s="315">
        <f t="shared" si="58"/>
        <v>1333.4737294661188</v>
      </c>
      <c r="N470" s="315">
        <f t="shared" si="59"/>
        <v>266.6947458932238</v>
      </c>
      <c r="O470" s="315">
        <f t="shared" si="60"/>
        <v>1600.1684753593427</v>
      </c>
      <c r="P470" s="315">
        <f t="shared" si="61"/>
        <v>90</v>
      </c>
      <c r="Q470" s="316">
        <f t="shared" si="62"/>
        <v>4.4449124315537301</v>
      </c>
      <c r="R470" s="282"/>
    </row>
    <row r="471" spans="1:18" ht="15.75" thickBot="1" x14ac:dyDescent="0.3">
      <c r="A471" s="254" t="s">
        <v>519</v>
      </c>
      <c r="B471" s="311">
        <f t="shared" si="63"/>
        <v>442</v>
      </c>
      <c r="C471" s="312" t="s">
        <v>347</v>
      </c>
      <c r="D471" s="312" t="s">
        <v>495</v>
      </c>
      <c r="E471" s="313">
        <v>8</v>
      </c>
      <c r="F471" s="314">
        <f>обслуговування!$F$9</f>
        <v>18.35469322222222</v>
      </c>
      <c r="G471" s="314">
        <f>обслуговування!$F$14</f>
        <v>514.75357322849766</v>
      </c>
      <c r="H471" s="314">
        <f>обслуговування!$F$15</f>
        <v>590.82555883754219</v>
      </c>
      <c r="I471" s="314">
        <f>обслуговування!$F$20</f>
        <v>1.8354693222222223</v>
      </c>
      <c r="J471" s="314">
        <f>обслуговування!$F$21</f>
        <v>168.86539419157262</v>
      </c>
      <c r="K471" s="315">
        <f t="shared" si="56"/>
        <v>1294.6346888020571</v>
      </c>
      <c r="L471" s="315">
        <f t="shared" si="57"/>
        <v>38.839040664061713</v>
      </c>
      <c r="M471" s="315">
        <f t="shared" si="58"/>
        <v>1333.4737294661188</v>
      </c>
      <c r="N471" s="315">
        <f t="shared" si="59"/>
        <v>266.6947458932238</v>
      </c>
      <c r="O471" s="315">
        <f t="shared" si="60"/>
        <v>1600.1684753593427</v>
      </c>
      <c r="P471" s="315">
        <f t="shared" si="61"/>
        <v>8</v>
      </c>
      <c r="Q471" s="316">
        <f t="shared" si="62"/>
        <v>50.005264854979458</v>
      </c>
      <c r="R471" s="282"/>
    </row>
    <row r="472" spans="1:18" ht="15.75" thickBot="1" x14ac:dyDescent="0.3">
      <c r="A472" s="254" t="s">
        <v>519</v>
      </c>
      <c r="B472" s="311">
        <f t="shared" si="63"/>
        <v>443</v>
      </c>
      <c r="C472" s="312" t="s">
        <v>375</v>
      </c>
      <c r="D472" s="312" t="s">
        <v>496</v>
      </c>
      <c r="E472" s="313">
        <v>77</v>
      </c>
      <c r="F472" s="314">
        <f>обслуговування!$F$9</f>
        <v>18.35469322222222</v>
      </c>
      <c r="G472" s="314">
        <f>обслуговування!$F$14</f>
        <v>514.75357322849766</v>
      </c>
      <c r="H472" s="314">
        <f>обслуговування!$F$15</f>
        <v>590.82555883754219</v>
      </c>
      <c r="I472" s="314">
        <f>обслуговування!$F$20</f>
        <v>1.8354693222222223</v>
      </c>
      <c r="J472" s="314">
        <f>обслуговування!$F$21</f>
        <v>168.86539419157262</v>
      </c>
      <c r="K472" s="315">
        <f t="shared" si="56"/>
        <v>1294.6346888020571</v>
      </c>
      <c r="L472" s="315">
        <f t="shared" si="57"/>
        <v>38.839040664061713</v>
      </c>
      <c r="M472" s="315">
        <f t="shared" si="58"/>
        <v>1333.4737294661188</v>
      </c>
      <c r="N472" s="315">
        <f t="shared" si="59"/>
        <v>266.6947458932238</v>
      </c>
      <c r="O472" s="315">
        <f t="shared" si="60"/>
        <v>1600.1684753593427</v>
      </c>
      <c r="P472" s="315">
        <f t="shared" si="61"/>
        <v>77</v>
      </c>
      <c r="Q472" s="316">
        <f t="shared" si="62"/>
        <v>5.1953521927251387</v>
      </c>
      <c r="R472" s="282">
        <v>1</v>
      </c>
    </row>
    <row r="473" spans="1:18" ht="15.75" thickBot="1" x14ac:dyDescent="0.3">
      <c r="A473" s="257" t="s">
        <v>521</v>
      </c>
      <c r="B473" s="311">
        <f t="shared" si="63"/>
        <v>444</v>
      </c>
      <c r="C473" s="312" t="s">
        <v>360</v>
      </c>
      <c r="D473" s="312" t="s">
        <v>497</v>
      </c>
      <c r="E473" s="313">
        <v>184</v>
      </c>
      <c r="F473" s="314">
        <f>обслуговування!$F$9</f>
        <v>18.35469322222222</v>
      </c>
      <c r="G473" s="314">
        <f>обслуговування!$F$14</f>
        <v>514.75357322849766</v>
      </c>
      <c r="H473" s="314">
        <f>обслуговування!$F$15</f>
        <v>590.82555883754219</v>
      </c>
      <c r="I473" s="314">
        <f>обслуговування!$F$20</f>
        <v>1.8354693222222223</v>
      </c>
      <c r="J473" s="314">
        <f>обслуговування!$F$21</f>
        <v>168.86539419157262</v>
      </c>
      <c r="K473" s="315">
        <f t="shared" si="56"/>
        <v>1294.6346888020571</v>
      </c>
      <c r="L473" s="315">
        <f t="shared" si="57"/>
        <v>38.839040664061713</v>
      </c>
      <c r="M473" s="315">
        <f t="shared" si="58"/>
        <v>1333.4737294661188</v>
      </c>
      <c r="N473" s="315">
        <f t="shared" si="59"/>
        <v>266.6947458932238</v>
      </c>
      <c r="O473" s="315">
        <f t="shared" si="60"/>
        <v>1600.1684753593427</v>
      </c>
      <c r="P473" s="315">
        <f t="shared" si="61"/>
        <v>184</v>
      </c>
      <c r="Q473" s="316">
        <f t="shared" si="62"/>
        <v>2.174141950216498</v>
      </c>
      <c r="R473" s="282">
        <v>4</v>
      </c>
    </row>
    <row r="474" spans="1:18" ht="15.75" thickBot="1" x14ac:dyDescent="0.3">
      <c r="A474" s="254" t="s">
        <v>519</v>
      </c>
      <c r="B474" s="311">
        <f t="shared" si="63"/>
        <v>445</v>
      </c>
      <c r="C474" s="312" t="s">
        <v>360</v>
      </c>
      <c r="D474" s="312" t="s">
        <v>218</v>
      </c>
      <c r="E474" s="313">
        <v>30</v>
      </c>
      <c r="F474" s="314">
        <f>обслуговування!$F$9</f>
        <v>18.35469322222222</v>
      </c>
      <c r="G474" s="314">
        <f>обслуговування!$F$14</f>
        <v>514.75357322849766</v>
      </c>
      <c r="H474" s="314">
        <f>обслуговування!$F$15</f>
        <v>590.82555883754219</v>
      </c>
      <c r="I474" s="314">
        <f>обслуговування!$F$20</f>
        <v>1.8354693222222223</v>
      </c>
      <c r="J474" s="314">
        <f>обслуговування!$F$21</f>
        <v>168.86539419157262</v>
      </c>
      <c r="K474" s="315">
        <f t="shared" si="56"/>
        <v>1294.6346888020571</v>
      </c>
      <c r="L474" s="315">
        <f t="shared" si="57"/>
        <v>38.839040664061713</v>
      </c>
      <c r="M474" s="315">
        <f t="shared" si="58"/>
        <v>1333.4737294661188</v>
      </c>
      <c r="N474" s="315">
        <f t="shared" si="59"/>
        <v>266.6947458932238</v>
      </c>
      <c r="O474" s="315">
        <f t="shared" si="60"/>
        <v>1600.1684753593427</v>
      </c>
      <c r="P474" s="315">
        <f t="shared" si="61"/>
        <v>30</v>
      </c>
      <c r="Q474" s="316">
        <f t="shared" si="62"/>
        <v>13.334737294661188</v>
      </c>
      <c r="R474" s="282"/>
    </row>
    <row r="475" spans="1:18" ht="15.75" thickBot="1" x14ac:dyDescent="0.3">
      <c r="A475" s="254" t="s">
        <v>519</v>
      </c>
      <c r="B475" s="311">
        <f t="shared" si="63"/>
        <v>446</v>
      </c>
      <c r="C475" s="312" t="s">
        <v>360</v>
      </c>
      <c r="D475" s="312" t="s">
        <v>342</v>
      </c>
      <c r="E475" s="313">
        <v>32</v>
      </c>
      <c r="F475" s="314">
        <f>обслуговування!$F$9</f>
        <v>18.35469322222222</v>
      </c>
      <c r="G475" s="314">
        <f>обслуговування!$F$14</f>
        <v>514.75357322849766</v>
      </c>
      <c r="H475" s="314">
        <f>обслуговування!$F$15</f>
        <v>590.82555883754219</v>
      </c>
      <c r="I475" s="314">
        <f>обслуговування!$F$20</f>
        <v>1.8354693222222223</v>
      </c>
      <c r="J475" s="314">
        <f>обслуговування!$F$21</f>
        <v>168.86539419157262</v>
      </c>
      <c r="K475" s="315">
        <f t="shared" si="56"/>
        <v>1294.6346888020571</v>
      </c>
      <c r="L475" s="315">
        <f t="shared" si="57"/>
        <v>38.839040664061713</v>
      </c>
      <c r="M475" s="315">
        <f t="shared" si="58"/>
        <v>1333.4737294661188</v>
      </c>
      <c r="N475" s="315">
        <f t="shared" si="59"/>
        <v>266.6947458932238</v>
      </c>
      <c r="O475" s="315">
        <f t="shared" si="60"/>
        <v>1600.1684753593427</v>
      </c>
      <c r="P475" s="315">
        <f t="shared" si="61"/>
        <v>32</v>
      </c>
      <c r="Q475" s="316">
        <f t="shared" si="62"/>
        <v>12.501316213744865</v>
      </c>
      <c r="R475" s="282">
        <v>2</v>
      </c>
    </row>
    <row r="476" spans="1:18" ht="15.75" thickBot="1" x14ac:dyDescent="0.3">
      <c r="A476" s="254" t="s">
        <v>519</v>
      </c>
      <c r="B476" s="311">
        <f t="shared" si="63"/>
        <v>447</v>
      </c>
      <c r="C476" s="312" t="s">
        <v>335</v>
      </c>
      <c r="D476" s="312" t="s">
        <v>215</v>
      </c>
      <c r="E476" s="313">
        <v>4</v>
      </c>
      <c r="F476" s="314">
        <f>обслуговування!$F$9</f>
        <v>18.35469322222222</v>
      </c>
      <c r="G476" s="314">
        <f>обслуговування!$F$14</f>
        <v>514.75357322849766</v>
      </c>
      <c r="H476" s="314">
        <f>обслуговування!$F$15</f>
        <v>590.82555883754219</v>
      </c>
      <c r="I476" s="314">
        <f>обслуговування!$F$20</f>
        <v>1.8354693222222223</v>
      </c>
      <c r="J476" s="314">
        <f>обслуговування!$F$21</f>
        <v>168.86539419157262</v>
      </c>
      <c r="K476" s="315">
        <f t="shared" si="56"/>
        <v>1294.6346888020571</v>
      </c>
      <c r="L476" s="315">
        <f t="shared" si="57"/>
        <v>38.839040664061713</v>
      </c>
      <c r="M476" s="315">
        <f t="shared" si="58"/>
        <v>1333.4737294661188</v>
      </c>
      <c r="N476" s="315">
        <f t="shared" si="59"/>
        <v>266.6947458932238</v>
      </c>
      <c r="O476" s="315">
        <f t="shared" si="60"/>
        <v>1600.1684753593427</v>
      </c>
      <c r="P476" s="315">
        <f t="shared" si="61"/>
        <v>4</v>
      </c>
      <c r="Q476" s="316">
        <f t="shared" si="62"/>
        <v>100.01052970995892</v>
      </c>
      <c r="R476" s="282"/>
    </row>
    <row r="477" spans="1:18" ht="15.75" thickBot="1" x14ac:dyDescent="0.3">
      <c r="A477" s="254" t="s">
        <v>519</v>
      </c>
      <c r="B477" s="311">
        <f t="shared" si="63"/>
        <v>448</v>
      </c>
      <c r="C477" s="312" t="s">
        <v>375</v>
      </c>
      <c r="D477" s="312" t="s">
        <v>430</v>
      </c>
      <c r="E477" s="313">
        <v>70</v>
      </c>
      <c r="F477" s="314">
        <f>обслуговування!$F$9</f>
        <v>18.35469322222222</v>
      </c>
      <c r="G477" s="314">
        <f>обслуговування!$F$14</f>
        <v>514.75357322849766</v>
      </c>
      <c r="H477" s="314">
        <f>обслуговування!$F$15</f>
        <v>590.82555883754219</v>
      </c>
      <c r="I477" s="314">
        <f>обслуговування!$F$20</f>
        <v>1.8354693222222223</v>
      </c>
      <c r="J477" s="314">
        <f>обслуговування!$F$21</f>
        <v>168.86539419157262</v>
      </c>
      <c r="K477" s="315">
        <f t="shared" si="56"/>
        <v>1294.6346888020571</v>
      </c>
      <c r="L477" s="315">
        <f t="shared" si="57"/>
        <v>38.839040664061713</v>
      </c>
      <c r="M477" s="315">
        <f t="shared" si="58"/>
        <v>1333.4737294661188</v>
      </c>
      <c r="N477" s="315">
        <f t="shared" si="59"/>
        <v>266.6947458932238</v>
      </c>
      <c r="O477" s="315">
        <f t="shared" si="60"/>
        <v>1600.1684753593427</v>
      </c>
      <c r="P477" s="315">
        <f t="shared" si="61"/>
        <v>70</v>
      </c>
      <c r="Q477" s="316">
        <f t="shared" si="62"/>
        <v>5.714887411997652</v>
      </c>
      <c r="R477" s="282"/>
    </row>
    <row r="478" spans="1:18" ht="15.75" thickBot="1" x14ac:dyDescent="0.3">
      <c r="A478" s="254" t="s">
        <v>519</v>
      </c>
      <c r="B478" s="311">
        <f t="shared" si="63"/>
        <v>449</v>
      </c>
      <c r="C478" s="312" t="s">
        <v>375</v>
      </c>
      <c r="D478" s="312" t="s">
        <v>498</v>
      </c>
      <c r="E478" s="313">
        <v>60</v>
      </c>
      <c r="F478" s="314">
        <f>обслуговування!$F$9</f>
        <v>18.35469322222222</v>
      </c>
      <c r="G478" s="314">
        <f>обслуговування!$F$14</f>
        <v>514.75357322849766</v>
      </c>
      <c r="H478" s="314">
        <f>обслуговування!$F$15</f>
        <v>590.82555883754219</v>
      </c>
      <c r="I478" s="314">
        <f>обслуговування!$F$20</f>
        <v>1.8354693222222223</v>
      </c>
      <c r="J478" s="314">
        <f>обслуговування!$F$21</f>
        <v>168.86539419157262</v>
      </c>
      <c r="K478" s="315">
        <f t="shared" si="56"/>
        <v>1294.6346888020571</v>
      </c>
      <c r="L478" s="315">
        <f t="shared" si="57"/>
        <v>38.839040664061713</v>
      </c>
      <c r="M478" s="315">
        <f t="shared" si="58"/>
        <v>1333.4737294661188</v>
      </c>
      <c r="N478" s="315">
        <f t="shared" si="59"/>
        <v>266.6947458932238</v>
      </c>
      <c r="O478" s="315">
        <f t="shared" si="60"/>
        <v>1600.1684753593427</v>
      </c>
      <c r="P478" s="315">
        <f t="shared" si="61"/>
        <v>60</v>
      </c>
      <c r="Q478" s="316">
        <f t="shared" si="62"/>
        <v>6.6673686473305942</v>
      </c>
      <c r="R478" s="282"/>
    </row>
    <row r="479" spans="1:18" ht="15.75" thickBot="1" x14ac:dyDescent="0.3">
      <c r="A479" s="254" t="s">
        <v>519</v>
      </c>
      <c r="B479" s="311">
        <f t="shared" si="63"/>
        <v>450</v>
      </c>
      <c r="C479" s="312" t="s">
        <v>375</v>
      </c>
      <c r="D479" s="312" t="s">
        <v>499</v>
      </c>
      <c r="E479" s="313">
        <v>90</v>
      </c>
      <c r="F479" s="314">
        <f>обслуговування!$F$9</f>
        <v>18.35469322222222</v>
      </c>
      <c r="G479" s="314">
        <f>обслуговування!$F$14</f>
        <v>514.75357322849766</v>
      </c>
      <c r="H479" s="314">
        <f>обслуговування!$F$15</f>
        <v>590.82555883754219</v>
      </c>
      <c r="I479" s="314">
        <f>обслуговування!$F$20</f>
        <v>1.8354693222222223</v>
      </c>
      <c r="J479" s="314">
        <f>обслуговування!$F$21</f>
        <v>168.86539419157262</v>
      </c>
      <c r="K479" s="315">
        <f t="shared" si="56"/>
        <v>1294.6346888020571</v>
      </c>
      <c r="L479" s="315">
        <f t="shared" si="57"/>
        <v>38.839040664061713</v>
      </c>
      <c r="M479" s="315">
        <f t="shared" si="58"/>
        <v>1333.4737294661188</v>
      </c>
      <c r="N479" s="315">
        <f t="shared" si="59"/>
        <v>266.6947458932238</v>
      </c>
      <c r="O479" s="315">
        <f t="shared" si="60"/>
        <v>1600.1684753593427</v>
      </c>
      <c r="P479" s="315">
        <f t="shared" si="61"/>
        <v>90</v>
      </c>
      <c r="Q479" s="316">
        <f t="shared" si="62"/>
        <v>4.4449124315537301</v>
      </c>
      <c r="R479" s="282"/>
    </row>
    <row r="480" spans="1:18" ht="15.75" thickBot="1" x14ac:dyDescent="0.3">
      <c r="A480" s="254" t="s">
        <v>519</v>
      </c>
      <c r="B480" s="311">
        <f t="shared" si="63"/>
        <v>451</v>
      </c>
      <c r="C480" s="312" t="s">
        <v>347</v>
      </c>
      <c r="D480" s="312" t="s">
        <v>202</v>
      </c>
      <c r="E480" s="313">
        <v>80</v>
      </c>
      <c r="F480" s="314">
        <f>обслуговування!$F$9</f>
        <v>18.35469322222222</v>
      </c>
      <c r="G480" s="314">
        <f>обслуговування!$F$14</f>
        <v>514.75357322849766</v>
      </c>
      <c r="H480" s="314">
        <f>обслуговування!$F$15</f>
        <v>590.82555883754219</v>
      </c>
      <c r="I480" s="314">
        <f>обслуговування!$F$20</f>
        <v>1.8354693222222223</v>
      </c>
      <c r="J480" s="314">
        <f>обслуговування!$F$21</f>
        <v>168.86539419157262</v>
      </c>
      <c r="K480" s="315">
        <f t="shared" si="56"/>
        <v>1294.6346888020571</v>
      </c>
      <c r="L480" s="315">
        <f t="shared" si="57"/>
        <v>38.839040664061713</v>
      </c>
      <c r="M480" s="315">
        <f t="shared" si="58"/>
        <v>1333.4737294661188</v>
      </c>
      <c r="N480" s="315">
        <f t="shared" si="59"/>
        <v>266.6947458932238</v>
      </c>
      <c r="O480" s="315">
        <f t="shared" si="60"/>
        <v>1600.1684753593427</v>
      </c>
      <c r="P480" s="315">
        <f t="shared" si="61"/>
        <v>80</v>
      </c>
      <c r="Q480" s="316">
        <f t="shared" si="62"/>
        <v>5.0005264854979457</v>
      </c>
      <c r="R480" s="282"/>
    </row>
    <row r="481" spans="1:18" ht="15.75" thickBot="1" x14ac:dyDescent="0.3">
      <c r="A481" s="257" t="s">
        <v>521</v>
      </c>
      <c r="B481" s="311">
        <f t="shared" si="63"/>
        <v>452</v>
      </c>
      <c r="C481" s="312" t="s">
        <v>347</v>
      </c>
      <c r="D481" s="312" t="s">
        <v>500</v>
      </c>
      <c r="E481" s="313">
        <v>211</v>
      </c>
      <c r="F481" s="314">
        <f>обслуговування!$F$9</f>
        <v>18.35469322222222</v>
      </c>
      <c r="G481" s="314">
        <f>обслуговування!$F$14</f>
        <v>514.75357322849766</v>
      </c>
      <c r="H481" s="314">
        <f>обслуговування!$F$15</f>
        <v>590.82555883754219</v>
      </c>
      <c r="I481" s="314">
        <f>обслуговування!$F$20</f>
        <v>1.8354693222222223</v>
      </c>
      <c r="J481" s="314">
        <f>обслуговування!$F$21</f>
        <v>168.86539419157262</v>
      </c>
      <c r="K481" s="315">
        <f t="shared" si="56"/>
        <v>1294.6346888020571</v>
      </c>
      <c r="L481" s="315">
        <f t="shared" si="57"/>
        <v>38.839040664061713</v>
      </c>
      <c r="M481" s="315">
        <f t="shared" si="58"/>
        <v>1333.4737294661188</v>
      </c>
      <c r="N481" s="315">
        <f t="shared" si="59"/>
        <v>266.6947458932238</v>
      </c>
      <c r="O481" s="315">
        <f t="shared" si="60"/>
        <v>1600.1684753593427</v>
      </c>
      <c r="P481" s="315">
        <f t="shared" si="61"/>
        <v>211</v>
      </c>
      <c r="Q481" s="316">
        <f t="shared" si="62"/>
        <v>1.8959342125110694</v>
      </c>
      <c r="R481" s="282"/>
    </row>
    <row r="482" spans="1:18" ht="15.75" thickBot="1" x14ac:dyDescent="0.3">
      <c r="A482" s="254" t="s">
        <v>519</v>
      </c>
      <c r="B482" s="311">
        <f t="shared" si="63"/>
        <v>453</v>
      </c>
      <c r="C482" s="312" t="s">
        <v>375</v>
      </c>
      <c r="D482" s="312" t="s">
        <v>501</v>
      </c>
      <c r="E482" s="313">
        <v>91</v>
      </c>
      <c r="F482" s="314">
        <f>обслуговування!$F$9</f>
        <v>18.35469322222222</v>
      </c>
      <c r="G482" s="314">
        <f>обслуговування!$F$14</f>
        <v>514.75357322849766</v>
      </c>
      <c r="H482" s="314">
        <f>обслуговування!$F$15</f>
        <v>590.82555883754219</v>
      </c>
      <c r="I482" s="314">
        <f>обслуговування!$F$20</f>
        <v>1.8354693222222223</v>
      </c>
      <c r="J482" s="314">
        <f>обслуговування!$F$21</f>
        <v>168.86539419157262</v>
      </c>
      <c r="K482" s="315">
        <f t="shared" si="56"/>
        <v>1294.6346888020571</v>
      </c>
      <c r="L482" s="315">
        <f t="shared" si="57"/>
        <v>38.839040664061713</v>
      </c>
      <c r="M482" s="315">
        <f t="shared" si="58"/>
        <v>1333.4737294661188</v>
      </c>
      <c r="N482" s="315">
        <f t="shared" si="59"/>
        <v>266.6947458932238</v>
      </c>
      <c r="O482" s="315">
        <f t="shared" si="60"/>
        <v>1600.1684753593427</v>
      </c>
      <c r="P482" s="315">
        <f t="shared" si="61"/>
        <v>91</v>
      </c>
      <c r="Q482" s="316">
        <f t="shared" si="62"/>
        <v>4.3960672399981942</v>
      </c>
      <c r="R482" s="282"/>
    </row>
    <row r="483" spans="1:18" ht="15.75" thickBot="1" x14ac:dyDescent="0.3">
      <c r="A483" s="254" t="s">
        <v>519</v>
      </c>
      <c r="B483" s="311">
        <f t="shared" si="63"/>
        <v>454</v>
      </c>
      <c r="C483" s="312" t="s">
        <v>347</v>
      </c>
      <c r="D483" s="312" t="s">
        <v>193</v>
      </c>
      <c r="E483" s="313">
        <v>60</v>
      </c>
      <c r="F483" s="314">
        <f>обслуговування!$F$9</f>
        <v>18.35469322222222</v>
      </c>
      <c r="G483" s="314">
        <f>обслуговування!$F$14</f>
        <v>514.75357322849766</v>
      </c>
      <c r="H483" s="314">
        <f>обслуговування!$F$15</f>
        <v>590.82555883754219</v>
      </c>
      <c r="I483" s="314">
        <f>обслуговування!$F$20</f>
        <v>1.8354693222222223</v>
      </c>
      <c r="J483" s="314">
        <f>обслуговування!$F$21</f>
        <v>168.86539419157262</v>
      </c>
      <c r="K483" s="315">
        <f t="shared" si="56"/>
        <v>1294.6346888020571</v>
      </c>
      <c r="L483" s="315">
        <f t="shared" si="57"/>
        <v>38.839040664061713</v>
      </c>
      <c r="M483" s="315">
        <f t="shared" si="58"/>
        <v>1333.4737294661188</v>
      </c>
      <c r="N483" s="315">
        <f t="shared" si="59"/>
        <v>266.6947458932238</v>
      </c>
      <c r="O483" s="315">
        <f t="shared" si="60"/>
        <v>1600.1684753593427</v>
      </c>
      <c r="P483" s="315">
        <f t="shared" si="61"/>
        <v>60</v>
      </c>
      <c r="Q483" s="316">
        <f t="shared" si="62"/>
        <v>6.6673686473305942</v>
      </c>
      <c r="R483" s="282"/>
    </row>
    <row r="484" spans="1:18" ht="15.75" thickBot="1" x14ac:dyDescent="0.3">
      <c r="A484" s="254" t="s">
        <v>519</v>
      </c>
      <c r="B484" s="311">
        <f t="shared" si="63"/>
        <v>455</v>
      </c>
      <c r="C484" s="312" t="s">
        <v>360</v>
      </c>
      <c r="D484" s="312" t="s">
        <v>339</v>
      </c>
      <c r="E484" s="313">
        <v>16</v>
      </c>
      <c r="F484" s="314">
        <f>обслуговування!$F$9</f>
        <v>18.35469322222222</v>
      </c>
      <c r="G484" s="314">
        <f>обслуговування!$F$14</f>
        <v>514.75357322849766</v>
      </c>
      <c r="H484" s="314">
        <f>обслуговування!$F$15</f>
        <v>590.82555883754219</v>
      </c>
      <c r="I484" s="314">
        <f>обслуговування!$F$20</f>
        <v>1.8354693222222223</v>
      </c>
      <c r="J484" s="314">
        <f>обслуговування!$F$21</f>
        <v>168.86539419157262</v>
      </c>
      <c r="K484" s="315">
        <f t="shared" si="56"/>
        <v>1294.6346888020571</v>
      </c>
      <c r="L484" s="315">
        <f t="shared" si="57"/>
        <v>38.839040664061713</v>
      </c>
      <c r="M484" s="315">
        <f t="shared" si="58"/>
        <v>1333.4737294661188</v>
      </c>
      <c r="N484" s="315">
        <f t="shared" si="59"/>
        <v>266.6947458932238</v>
      </c>
      <c r="O484" s="315">
        <f t="shared" si="60"/>
        <v>1600.1684753593427</v>
      </c>
      <c r="P484" s="315">
        <f t="shared" si="61"/>
        <v>16</v>
      </c>
      <c r="Q484" s="316">
        <f t="shared" si="62"/>
        <v>25.002632427489729</v>
      </c>
      <c r="R484" s="282">
        <v>1</v>
      </c>
    </row>
    <row r="485" spans="1:18" ht="15.75" thickBot="1" x14ac:dyDescent="0.3">
      <c r="A485" s="254" t="s">
        <v>519</v>
      </c>
      <c r="B485" s="311">
        <f t="shared" si="63"/>
        <v>456</v>
      </c>
      <c r="C485" s="312" t="s">
        <v>360</v>
      </c>
      <c r="D485" s="312" t="s">
        <v>211</v>
      </c>
      <c r="E485" s="313">
        <v>68</v>
      </c>
      <c r="F485" s="314">
        <f>обслуговування!$F$9</f>
        <v>18.35469322222222</v>
      </c>
      <c r="G485" s="314">
        <f>обслуговування!$F$14</f>
        <v>514.75357322849766</v>
      </c>
      <c r="H485" s="314">
        <f>обслуговування!$F$15</f>
        <v>590.82555883754219</v>
      </c>
      <c r="I485" s="314">
        <f>обслуговування!$F$20</f>
        <v>1.8354693222222223</v>
      </c>
      <c r="J485" s="314">
        <f>обслуговування!$F$21</f>
        <v>168.86539419157262</v>
      </c>
      <c r="K485" s="315">
        <f t="shared" si="56"/>
        <v>1294.6346888020571</v>
      </c>
      <c r="L485" s="315">
        <f t="shared" si="57"/>
        <v>38.839040664061713</v>
      </c>
      <c r="M485" s="315">
        <f t="shared" si="58"/>
        <v>1333.4737294661188</v>
      </c>
      <c r="N485" s="315">
        <f t="shared" si="59"/>
        <v>266.6947458932238</v>
      </c>
      <c r="O485" s="315">
        <f t="shared" si="60"/>
        <v>1600.1684753593427</v>
      </c>
      <c r="P485" s="315">
        <f t="shared" si="61"/>
        <v>68</v>
      </c>
      <c r="Q485" s="316">
        <f t="shared" si="62"/>
        <v>5.882972335879936</v>
      </c>
      <c r="R485" s="282">
        <v>4</v>
      </c>
    </row>
    <row r="486" spans="1:18" ht="15.75" thickBot="1" x14ac:dyDescent="0.3">
      <c r="A486" s="254" t="s">
        <v>519</v>
      </c>
      <c r="B486" s="311">
        <f t="shared" si="63"/>
        <v>457</v>
      </c>
      <c r="C486" s="312" t="s">
        <v>348</v>
      </c>
      <c r="D486" s="312" t="s">
        <v>203</v>
      </c>
      <c r="E486" s="313">
        <v>107</v>
      </c>
      <c r="F486" s="314">
        <f>обслуговування!$F$9</f>
        <v>18.35469322222222</v>
      </c>
      <c r="G486" s="314">
        <f>обслуговування!$F$14</f>
        <v>514.75357322849766</v>
      </c>
      <c r="H486" s="314">
        <f>обслуговування!$F$15</f>
        <v>590.82555883754219</v>
      </c>
      <c r="I486" s="314">
        <f>обслуговування!$F$20</f>
        <v>1.8354693222222223</v>
      </c>
      <c r="J486" s="314">
        <f>обслуговування!$F$21</f>
        <v>168.86539419157262</v>
      </c>
      <c r="K486" s="315">
        <f t="shared" si="56"/>
        <v>1294.6346888020571</v>
      </c>
      <c r="L486" s="315">
        <f t="shared" si="57"/>
        <v>38.839040664061713</v>
      </c>
      <c r="M486" s="315">
        <f t="shared" si="58"/>
        <v>1333.4737294661188</v>
      </c>
      <c r="N486" s="315">
        <f t="shared" si="59"/>
        <v>266.6947458932238</v>
      </c>
      <c r="O486" s="315">
        <f t="shared" si="60"/>
        <v>1600.1684753593427</v>
      </c>
      <c r="P486" s="315">
        <f t="shared" si="61"/>
        <v>107</v>
      </c>
      <c r="Q486" s="316">
        <f t="shared" si="62"/>
        <v>3.7387113910265017</v>
      </c>
      <c r="R486" s="282"/>
    </row>
    <row r="487" spans="1:18" ht="15.75" thickBot="1" x14ac:dyDescent="0.3">
      <c r="A487" s="254" t="s">
        <v>519</v>
      </c>
      <c r="B487" s="311">
        <f t="shared" si="63"/>
        <v>458</v>
      </c>
      <c r="C487" s="312" t="s">
        <v>347</v>
      </c>
      <c r="D487" s="312" t="s">
        <v>389</v>
      </c>
      <c r="E487" s="313">
        <v>62</v>
      </c>
      <c r="F487" s="314">
        <f>обслуговування!$F$9</f>
        <v>18.35469322222222</v>
      </c>
      <c r="G487" s="314">
        <f>обслуговування!$F$14</f>
        <v>514.75357322849766</v>
      </c>
      <c r="H487" s="314">
        <f>обслуговування!$F$15</f>
        <v>590.82555883754219</v>
      </c>
      <c r="I487" s="314">
        <f>обслуговування!$F$20</f>
        <v>1.8354693222222223</v>
      </c>
      <c r="J487" s="314">
        <f>обслуговування!$F$21</f>
        <v>168.86539419157262</v>
      </c>
      <c r="K487" s="315">
        <f t="shared" si="56"/>
        <v>1294.6346888020571</v>
      </c>
      <c r="L487" s="315">
        <f t="shared" si="57"/>
        <v>38.839040664061713</v>
      </c>
      <c r="M487" s="315">
        <f t="shared" si="58"/>
        <v>1333.4737294661188</v>
      </c>
      <c r="N487" s="315">
        <f t="shared" si="59"/>
        <v>266.6947458932238</v>
      </c>
      <c r="O487" s="315">
        <f t="shared" si="60"/>
        <v>1600.1684753593427</v>
      </c>
      <c r="P487" s="315">
        <f t="shared" si="61"/>
        <v>62</v>
      </c>
      <c r="Q487" s="316">
        <f t="shared" si="62"/>
        <v>6.4522922393521878</v>
      </c>
      <c r="R487" s="282">
        <v>3</v>
      </c>
    </row>
    <row r="488" spans="1:18" ht="15.75" thickBot="1" x14ac:dyDescent="0.3">
      <c r="A488" s="254" t="s">
        <v>519</v>
      </c>
      <c r="B488" s="311">
        <f t="shared" si="63"/>
        <v>459</v>
      </c>
      <c r="C488" s="312" t="s">
        <v>360</v>
      </c>
      <c r="D488" s="312" t="s">
        <v>387</v>
      </c>
      <c r="E488" s="313">
        <v>44</v>
      </c>
      <c r="F488" s="314">
        <f>обслуговування!$F$9</f>
        <v>18.35469322222222</v>
      </c>
      <c r="G488" s="314">
        <f>обслуговування!$F$14</f>
        <v>514.75357322849766</v>
      </c>
      <c r="H488" s="314">
        <f>обслуговування!$F$15</f>
        <v>590.82555883754219</v>
      </c>
      <c r="I488" s="314">
        <f>обслуговування!$F$20</f>
        <v>1.8354693222222223</v>
      </c>
      <c r="J488" s="314">
        <f>обслуговування!$F$21</f>
        <v>168.86539419157262</v>
      </c>
      <c r="K488" s="315">
        <f t="shared" si="56"/>
        <v>1294.6346888020571</v>
      </c>
      <c r="L488" s="315">
        <f t="shared" si="57"/>
        <v>38.839040664061713</v>
      </c>
      <c r="M488" s="315">
        <f t="shared" si="58"/>
        <v>1333.4737294661188</v>
      </c>
      <c r="N488" s="315">
        <f t="shared" si="59"/>
        <v>266.6947458932238</v>
      </c>
      <c r="O488" s="315">
        <f t="shared" si="60"/>
        <v>1600.1684753593427</v>
      </c>
      <c r="P488" s="315">
        <f t="shared" si="61"/>
        <v>44</v>
      </c>
      <c r="Q488" s="316">
        <f t="shared" si="62"/>
        <v>9.0918663372689927</v>
      </c>
      <c r="R488" s="282">
        <v>1</v>
      </c>
    </row>
    <row r="489" spans="1:18" ht="15.75" thickBot="1" x14ac:dyDescent="0.3">
      <c r="A489" s="254" t="s">
        <v>519</v>
      </c>
      <c r="B489" s="311">
        <f t="shared" si="63"/>
        <v>460</v>
      </c>
      <c r="C489" s="312" t="s">
        <v>347</v>
      </c>
      <c r="D489" s="312" t="s">
        <v>502</v>
      </c>
      <c r="E489" s="313">
        <v>90</v>
      </c>
      <c r="F489" s="314">
        <f>обслуговування!$F$9</f>
        <v>18.35469322222222</v>
      </c>
      <c r="G489" s="314">
        <f>обслуговування!$F$14</f>
        <v>514.75357322849766</v>
      </c>
      <c r="H489" s="314">
        <f>обслуговування!$F$15</f>
        <v>590.82555883754219</v>
      </c>
      <c r="I489" s="314">
        <f>обслуговування!$F$20</f>
        <v>1.8354693222222223</v>
      </c>
      <c r="J489" s="314">
        <f>обслуговування!$F$21</f>
        <v>168.86539419157262</v>
      </c>
      <c r="K489" s="315">
        <f t="shared" ref="K489:K537" si="64">F489+G489+H489+I489+J489</f>
        <v>1294.6346888020571</v>
      </c>
      <c r="L489" s="315">
        <f t="shared" ref="L489:L537" si="65">K489*3/100</f>
        <v>38.839040664061713</v>
      </c>
      <c r="M489" s="315">
        <f t="shared" ref="M489:M537" si="66">K489+L489</f>
        <v>1333.4737294661188</v>
      </c>
      <c r="N489" s="315">
        <f t="shared" ref="N489:N537" si="67">M489*0.2</f>
        <v>266.6947458932238</v>
      </c>
      <c r="O489" s="315">
        <f t="shared" ref="O489:O537" si="68">M489+N489</f>
        <v>1600.1684753593427</v>
      </c>
      <c r="P489" s="315">
        <f t="shared" ref="P489:P537" si="69">E489</f>
        <v>90</v>
      </c>
      <c r="Q489" s="316">
        <f t="shared" ref="Q489:Q537" si="70">O489/P489/4</f>
        <v>4.4449124315537301</v>
      </c>
      <c r="R489" s="282"/>
    </row>
    <row r="490" spans="1:18" ht="15.75" thickBot="1" x14ac:dyDescent="0.3">
      <c r="A490" s="254" t="s">
        <v>526</v>
      </c>
      <c r="B490" s="311">
        <f t="shared" si="63"/>
        <v>461</v>
      </c>
      <c r="C490" s="312" t="s">
        <v>300</v>
      </c>
      <c r="D490" s="312" t="s">
        <v>356</v>
      </c>
      <c r="E490" s="313">
        <v>67</v>
      </c>
      <c r="F490" s="314">
        <f>обслуговування!$F$9</f>
        <v>18.35469322222222</v>
      </c>
      <c r="G490" s="314">
        <f>обслуговування!$F$14</f>
        <v>514.75357322849766</v>
      </c>
      <c r="H490" s="314">
        <f>обслуговування!$F$15</f>
        <v>590.82555883754219</v>
      </c>
      <c r="I490" s="314">
        <f>обслуговування!$F$20</f>
        <v>1.8354693222222223</v>
      </c>
      <c r="J490" s="314">
        <f>обслуговування!$F$21</f>
        <v>168.86539419157262</v>
      </c>
      <c r="K490" s="315">
        <f t="shared" si="64"/>
        <v>1294.6346888020571</v>
      </c>
      <c r="L490" s="315">
        <f t="shared" si="65"/>
        <v>38.839040664061713</v>
      </c>
      <c r="M490" s="315">
        <f t="shared" si="66"/>
        <v>1333.4737294661188</v>
      </c>
      <c r="N490" s="315">
        <f t="shared" si="67"/>
        <v>266.6947458932238</v>
      </c>
      <c r="O490" s="315">
        <f t="shared" si="68"/>
        <v>1600.1684753593427</v>
      </c>
      <c r="P490" s="315">
        <f t="shared" si="69"/>
        <v>67</v>
      </c>
      <c r="Q490" s="316">
        <f t="shared" si="70"/>
        <v>5.970777893131876</v>
      </c>
      <c r="R490" s="282"/>
    </row>
    <row r="491" spans="1:18" ht="15.75" thickBot="1" x14ac:dyDescent="0.3">
      <c r="A491" s="254" t="s">
        <v>519</v>
      </c>
      <c r="B491" s="311">
        <f t="shared" si="63"/>
        <v>462</v>
      </c>
      <c r="C491" s="312" t="s">
        <v>139</v>
      </c>
      <c r="D491" s="312" t="s">
        <v>503</v>
      </c>
      <c r="E491" s="313">
        <v>71</v>
      </c>
      <c r="F491" s="314">
        <f>обслуговування!$F$9</f>
        <v>18.35469322222222</v>
      </c>
      <c r="G491" s="314">
        <f>обслуговування!$F$14</f>
        <v>514.75357322849766</v>
      </c>
      <c r="H491" s="314">
        <f>обслуговування!$F$15</f>
        <v>590.82555883754219</v>
      </c>
      <c r="I491" s="314">
        <f>обслуговування!$F$20</f>
        <v>1.8354693222222223</v>
      </c>
      <c r="J491" s="314">
        <f>обслуговування!$F$21</f>
        <v>168.86539419157262</v>
      </c>
      <c r="K491" s="315">
        <f t="shared" si="64"/>
        <v>1294.6346888020571</v>
      </c>
      <c r="L491" s="315">
        <f t="shared" si="65"/>
        <v>38.839040664061713</v>
      </c>
      <c r="M491" s="315">
        <f t="shared" si="66"/>
        <v>1333.4737294661188</v>
      </c>
      <c r="N491" s="315">
        <f t="shared" si="67"/>
        <v>266.6947458932238</v>
      </c>
      <c r="O491" s="315">
        <f t="shared" si="68"/>
        <v>1600.1684753593427</v>
      </c>
      <c r="P491" s="315">
        <f t="shared" si="69"/>
        <v>71</v>
      </c>
      <c r="Q491" s="316">
        <f t="shared" si="70"/>
        <v>5.6343960399976858</v>
      </c>
      <c r="R491" s="282"/>
    </row>
    <row r="492" spans="1:18" ht="15.75" thickBot="1" x14ac:dyDescent="0.3">
      <c r="A492" s="254" t="s">
        <v>519</v>
      </c>
      <c r="B492" s="311">
        <f t="shared" si="63"/>
        <v>463</v>
      </c>
      <c r="C492" s="312" t="s">
        <v>298</v>
      </c>
      <c r="D492" s="312" t="s">
        <v>173</v>
      </c>
      <c r="E492" s="313">
        <v>95</v>
      </c>
      <c r="F492" s="314">
        <f>обслуговування!$F$9</f>
        <v>18.35469322222222</v>
      </c>
      <c r="G492" s="314">
        <f>обслуговування!$F$14</f>
        <v>514.75357322849766</v>
      </c>
      <c r="H492" s="314">
        <f>обслуговування!$F$15</f>
        <v>590.82555883754219</v>
      </c>
      <c r="I492" s="314">
        <f>обслуговування!$F$20</f>
        <v>1.8354693222222223</v>
      </c>
      <c r="J492" s="314">
        <f>обслуговування!$F$21</f>
        <v>168.86539419157262</v>
      </c>
      <c r="K492" s="315">
        <f t="shared" si="64"/>
        <v>1294.6346888020571</v>
      </c>
      <c r="L492" s="315">
        <f t="shared" si="65"/>
        <v>38.839040664061713</v>
      </c>
      <c r="M492" s="315">
        <f t="shared" si="66"/>
        <v>1333.4737294661188</v>
      </c>
      <c r="N492" s="315">
        <f t="shared" si="67"/>
        <v>266.6947458932238</v>
      </c>
      <c r="O492" s="315">
        <f t="shared" si="68"/>
        <v>1600.1684753593427</v>
      </c>
      <c r="P492" s="315">
        <f t="shared" si="69"/>
        <v>95</v>
      </c>
      <c r="Q492" s="316">
        <f t="shared" si="70"/>
        <v>4.2109696719982699</v>
      </c>
      <c r="R492" s="282"/>
    </row>
    <row r="493" spans="1:18" ht="15.75" thickBot="1" x14ac:dyDescent="0.3">
      <c r="A493" s="254" t="s">
        <v>519</v>
      </c>
      <c r="B493" s="311">
        <f t="shared" si="63"/>
        <v>464</v>
      </c>
      <c r="C493" s="312" t="s">
        <v>313</v>
      </c>
      <c r="D493" s="312" t="s">
        <v>192</v>
      </c>
      <c r="E493" s="313">
        <v>50</v>
      </c>
      <c r="F493" s="314">
        <f>обслуговування!$F$9</f>
        <v>18.35469322222222</v>
      </c>
      <c r="G493" s="314">
        <f>обслуговування!$F$14</f>
        <v>514.75357322849766</v>
      </c>
      <c r="H493" s="314">
        <f>обслуговування!$F$15</f>
        <v>590.82555883754219</v>
      </c>
      <c r="I493" s="314">
        <f>обслуговування!$F$20</f>
        <v>1.8354693222222223</v>
      </c>
      <c r="J493" s="314">
        <f>обслуговування!$F$21</f>
        <v>168.86539419157262</v>
      </c>
      <c r="K493" s="315">
        <f t="shared" si="64"/>
        <v>1294.6346888020571</v>
      </c>
      <c r="L493" s="315">
        <f t="shared" si="65"/>
        <v>38.839040664061713</v>
      </c>
      <c r="M493" s="315">
        <f t="shared" si="66"/>
        <v>1333.4737294661188</v>
      </c>
      <c r="N493" s="315">
        <f t="shared" si="67"/>
        <v>266.6947458932238</v>
      </c>
      <c r="O493" s="315">
        <f t="shared" si="68"/>
        <v>1600.1684753593427</v>
      </c>
      <c r="P493" s="315">
        <f t="shared" si="69"/>
        <v>50</v>
      </c>
      <c r="Q493" s="316">
        <f t="shared" si="70"/>
        <v>8.0008423767967134</v>
      </c>
      <c r="R493" s="282"/>
    </row>
    <row r="494" spans="1:18" ht="15.75" thickBot="1" x14ac:dyDescent="0.3">
      <c r="A494" s="258" t="s">
        <v>519</v>
      </c>
      <c r="B494" s="311">
        <f t="shared" si="63"/>
        <v>465</v>
      </c>
      <c r="C494" s="312" t="s">
        <v>399</v>
      </c>
      <c r="D494" s="312" t="s">
        <v>174</v>
      </c>
      <c r="E494" s="313">
        <v>30</v>
      </c>
      <c r="F494" s="314">
        <f>обслуговування!$F$9</f>
        <v>18.35469322222222</v>
      </c>
      <c r="G494" s="314">
        <f>обслуговування!$F$14</f>
        <v>514.75357322849766</v>
      </c>
      <c r="H494" s="314">
        <f>обслуговування!$F$15</f>
        <v>590.82555883754219</v>
      </c>
      <c r="I494" s="314">
        <f>обслуговування!$F$20</f>
        <v>1.8354693222222223</v>
      </c>
      <c r="J494" s="314">
        <f>обслуговування!$F$21</f>
        <v>168.86539419157262</v>
      </c>
      <c r="K494" s="315">
        <f t="shared" si="64"/>
        <v>1294.6346888020571</v>
      </c>
      <c r="L494" s="315">
        <f t="shared" si="65"/>
        <v>38.839040664061713</v>
      </c>
      <c r="M494" s="315">
        <f t="shared" si="66"/>
        <v>1333.4737294661188</v>
      </c>
      <c r="N494" s="315">
        <f t="shared" si="67"/>
        <v>266.6947458932238</v>
      </c>
      <c r="O494" s="315">
        <f t="shared" si="68"/>
        <v>1600.1684753593427</v>
      </c>
      <c r="P494" s="315">
        <f t="shared" si="69"/>
        <v>30</v>
      </c>
      <c r="Q494" s="316">
        <f t="shared" si="70"/>
        <v>13.334737294661188</v>
      </c>
      <c r="R494" s="282"/>
    </row>
    <row r="495" spans="1:18" ht="15.75" thickBot="1" x14ac:dyDescent="0.3">
      <c r="A495" s="254" t="s">
        <v>519</v>
      </c>
      <c r="B495" s="311">
        <f t="shared" si="63"/>
        <v>466</v>
      </c>
      <c r="C495" s="312" t="s">
        <v>310</v>
      </c>
      <c r="D495" s="312" t="s">
        <v>215</v>
      </c>
      <c r="E495" s="313">
        <v>37</v>
      </c>
      <c r="F495" s="314">
        <f>обслуговування!$F$9</f>
        <v>18.35469322222222</v>
      </c>
      <c r="G495" s="314">
        <f>обслуговування!$F$14</f>
        <v>514.75357322849766</v>
      </c>
      <c r="H495" s="314">
        <f>обслуговування!$F$15</f>
        <v>590.82555883754219</v>
      </c>
      <c r="I495" s="314">
        <f>обслуговування!$F$20</f>
        <v>1.8354693222222223</v>
      </c>
      <c r="J495" s="314">
        <f>обслуговування!$F$21</f>
        <v>168.86539419157262</v>
      </c>
      <c r="K495" s="315">
        <f t="shared" si="64"/>
        <v>1294.6346888020571</v>
      </c>
      <c r="L495" s="315">
        <f t="shared" si="65"/>
        <v>38.839040664061713</v>
      </c>
      <c r="M495" s="315">
        <f t="shared" si="66"/>
        <v>1333.4737294661188</v>
      </c>
      <c r="N495" s="315">
        <f t="shared" si="67"/>
        <v>266.6947458932238</v>
      </c>
      <c r="O495" s="315">
        <f t="shared" si="68"/>
        <v>1600.1684753593427</v>
      </c>
      <c r="P495" s="315">
        <f t="shared" si="69"/>
        <v>37</v>
      </c>
      <c r="Q495" s="316">
        <f t="shared" si="70"/>
        <v>10.811949157833396</v>
      </c>
      <c r="R495" s="282"/>
    </row>
    <row r="496" spans="1:18" ht="15.75" thickBot="1" x14ac:dyDescent="0.3">
      <c r="A496" s="254" t="s">
        <v>519</v>
      </c>
      <c r="B496" s="311">
        <f t="shared" si="63"/>
        <v>467</v>
      </c>
      <c r="C496" s="312" t="s">
        <v>160</v>
      </c>
      <c r="D496" s="312" t="s">
        <v>504</v>
      </c>
      <c r="E496" s="313">
        <v>211</v>
      </c>
      <c r="F496" s="314">
        <f>обслуговування!$F$9</f>
        <v>18.35469322222222</v>
      </c>
      <c r="G496" s="314">
        <f>обслуговування!$F$14</f>
        <v>514.75357322849766</v>
      </c>
      <c r="H496" s="314">
        <f>обслуговування!$F$15</f>
        <v>590.82555883754219</v>
      </c>
      <c r="I496" s="314">
        <f>обслуговування!$F$20</f>
        <v>1.8354693222222223</v>
      </c>
      <c r="J496" s="314">
        <f>обслуговування!$F$21</f>
        <v>168.86539419157262</v>
      </c>
      <c r="K496" s="315">
        <f t="shared" si="64"/>
        <v>1294.6346888020571</v>
      </c>
      <c r="L496" s="315">
        <f t="shared" si="65"/>
        <v>38.839040664061713</v>
      </c>
      <c r="M496" s="315">
        <f t="shared" si="66"/>
        <v>1333.4737294661188</v>
      </c>
      <c r="N496" s="315">
        <f t="shared" si="67"/>
        <v>266.6947458932238</v>
      </c>
      <c r="O496" s="315">
        <f t="shared" si="68"/>
        <v>1600.1684753593427</v>
      </c>
      <c r="P496" s="315">
        <f t="shared" si="69"/>
        <v>211</v>
      </c>
      <c r="Q496" s="316">
        <f t="shared" si="70"/>
        <v>1.8959342125110694</v>
      </c>
      <c r="R496" s="282">
        <v>0</v>
      </c>
    </row>
    <row r="497" spans="1:18" ht="15.75" thickBot="1" x14ac:dyDescent="0.3">
      <c r="A497" s="254" t="s">
        <v>519</v>
      </c>
      <c r="B497" s="311">
        <f t="shared" si="63"/>
        <v>468</v>
      </c>
      <c r="C497" s="312" t="s">
        <v>149</v>
      </c>
      <c r="D497" s="312" t="s">
        <v>215</v>
      </c>
      <c r="E497" s="313">
        <v>143</v>
      </c>
      <c r="F497" s="314">
        <f>обслуговування!$F$9</f>
        <v>18.35469322222222</v>
      </c>
      <c r="G497" s="314">
        <f>обслуговування!$F$14</f>
        <v>514.75357322849766</v>
      </c>
      <c r="H497" s="314">
        <f>обслуговування!$F$15</f>
        <v>590.82555883754219</v>
      </c>
      <c r="I497" s="314">
        <f>обслуговування!$F$20</f>
        <v>1.8354693222222223</v>
      </c>
      <c r="J497" s="314">
        <f>обслуговування!$F$21</f>
        <v>168.86539419157262</v>
      </c>
      <c r="K497" s="315">
        <f t="shared" si="64"/>
        <v>1294.6346888020571</v>
      </c>
      <c r="L497" s="315">
        <f t="shared" si="65"/>
        <v>38.839040664061713</v>
      </c>
      <c r="M497" s="315">
        <f t="shared" si="66"/>
        <v>1333.4737294661188</v>
      </c>
      <c r="N497" s="315">
        <f t="shared" si="67"/>
        <v>266.6947458932238</v>
      </c>
      <c r="O497" s="315">
        <f t="shared" si="68"/>
        <v>1600.1684753593427</v>
      </c>
      <c r="P497" s="315">
        <f t="shared" si="69"/>
        <v>143</v>
      </c>
      <c r="Q497" s="316">
        <f t="shared" si="70"/>
        <v>2.7974973345443055</v>
      </c>
      <c r="R497" s="282">
        <v>1</v>
      </c>
    </row>
    <row r="498" spans="1:18" ht="15.75" thickBot="1" x14ac:dyDescent="0.3">
      <c r="A498" s="254" t="s">
        <v>519</v>
      </c>
      <c r="B498" s="311">
        <f t="shared" si="63"/>
        <v>469</v>
      </c>
      <c r="C498" s="312" t="s">
        <v>360</v>
      </c>
      <c r="D498" s="312" t="s">
        <v>505</v>
      </c>
      <c r="E498" s="313">
        <v>65</v>
      </c>
      <c r="F498" s="314">
        <f>обслуговування!$F$9</f>
        <v>18.35469322222222</v>
      </c>
      <c r="G498" s="314">
        <f>обслуговування!$F$14</f>
        <v>514.75357322849766</v>
      </c>
      <c r="H498" s="314">
        <f>обслуговування!$F$15</f>
        <v>590.82555883754219</v>
      </c>
      <c r="I498" s="314">
        <f>обслуговування!$F$20</f>
        <v>1.8354693222222223</v>
      </c>
      <c r="J498" s="314">
        <f>обслуговування!$F$21</f>
        <v>168.86539419157262</v>
      </c>
      <c r="K498" s="315">
        <f t="shared" si="64"/>
        <v>1294.6346888020571</v>
      </c>
      <c r="L498" s="315">
        <f t="shared" si="65"/>
        <v>38.839040664061713</v>
      </c>
      <c r="M498" s="315">
        <f t="shared" si="66"/>
        <v>1333.4737294661188</v>
      </c>
      <c r="N498" s="315">
        <f t="shared" si="67"/>
        <v>266.6947458932238</v>
      </c>
      <c r="O498" s="315">
        <f t="shared" si="68"/>
        <v>1600.1684753593427</v>
      </c>
      <c r="P498" s="315">
        <f t="shared" si="69"/>
        <v>65</v>
      </c>
      <c r="Q498" s="316">
        <f t="shared" si="70"/>
        <v>6.1544941359974716</v>
      </c>
      <c r="R498" s="282"/>
    </row>
    <row r="499" spans="1:18" ht="15.75" thickBot="1" x14ac:dyDescent="0.3">
      <c r="A499" s="254" t="s">
        <v>519</v>
      </c>
      <c r="B499" s="311">
        <f t="shared" si="63"/>
        <v>470</v>
      </c>
      <c r="C499" s="312" t="s">
        <v>160</v>
      </c>
      <c r="D499" s="312" t="s">
        <v>498</v>
      </c>
      <c r="E499" s="313">
        <v>205</v>
      </c>
      <c r="F499" s="314">
        <f>обслуговування!$F$9</f>
        <v>18.35469322222222</v>
      </c>
      <c r="G499" s="314">
        <f>обслуговування!$F$14</f>
        <v>514.75357322849766</v>
      </c>
      <c r="H499" s="314">
        <f>обслуговування!$F$15</f>
        <v>590.82555883754219</v>
      </c>
      <c r="I499" s="314">
        <f>обслуговування!$F$20</f>
        <v>1.8354693222222223</v>
      </c>
      <c r="J499" s="314">
        <f>обслуговування!$F$21</f>
        <v>168.86539419157262</v>
      </c>
      <c r="K499" s="315">
        <f t="shared" si="64"/>
        <v>1294.6346888020571</v>
      </c>
      <c r="L499" s="315">
        <f t="shared" si="65"/>
        <v>38.839040664061713</v>
      </c>
      <c r="M499" s="315">
        <f t="shared" si="66"/>
        <v>1333.4737294661188</v>
      </c>
      <c r="N499" s="315">
        <f t="shared" si="67"/>
        <v>266.6947458932238</v>
      </c>
      <c r="O499" s="315">
        <f t="shared" si="68"/>
        <v>1600.1684753593427</v>
      </c>
      <c r="P499" s="315">
        <f t="shared" si="69"/>
        <v>205</v>
      </c>
      <c r="Q499" s="316">
        <f t="shared" si="70"/>
        <v>1.9514249699504178</v>
      </c>
      <c r="R499" s="282"/>
    </row>
    <row r="500" spans="1:18" ht="15.75" thickBot="1" x14ac:dyDescent="0.3">
      <c r="A500" s="254" t="s">
        <v>519</v>
      </c>
      <c r="B500" s="311">
        <f t="shared" si="63"/>
        <v>471</v>
      </c>
      <c r="C500" s="312" t="s">
        <v>139</v>
      </c>
      <c r="D500" s="312" t="s">
        <v>184</v>
      </c>
      <c r="E500" s="313">
        <v>144</v>
      </c>
      <c r="F500" s="314">
        <f>обслуговування!$F$9</f>
        <v>18.35469322222222</v>
      </c>
      <c r="G500" s="314">
        <f>обслуговування!$F$14</f>
        <v>514.75357322849766</v>
      </c>
      <c r="H500" s="314">
        <f>обслуговування!$F$15</f>
        <v>590.82555883754219</v>
      </c>
      <c r="I500" s="314">
        <f>обслуговування!$F$20</f>
        <v>1.8354693222222223</v>
      </c>
      <c r="J500" s="314">
        <f>обслуговування!$F$21</f>
        <v>168.86539419157262</v>
      </c>
      <c r="K500" s="315">
        <f t="shared" si="64"/>
        <v>1294.6346888020571</v>
      </c>
      <c r="L500" s="315">
        <f t="shared" si="65"/>
        <v>38.839040664061713</v>
      </c>
      <c r="M500" s="315">
        <f t="shared" si="66"/>
        <v>1333.4737294661188</v>
      </c>
      <c r="N500" s="315">
        <f t="shared" si="67"/>
        <v>266.6947458932238</v>
      </c>
      <c r="O500" s="315">
        <f t="shared" si="68"/>
        <v>1600.1684753593427</v>
      </c>
      <c r="P500" s="315">
        <f t="shared" si="69"/>
        <v>144</v>
      </c>
      <c r="Q500" s="316">
        <f t="shared" si="70"/>
        <v>2.7780702697210811</v>
      </c>
      <c r="R500" s="282"/>
    </row>
    <row r="501" spans="1:18" ht="15.75" thickBot="1" x14ac:dyDescent="0.3">
      <c r="A501" s="254" t="s">
        <v>519</v>
      </c>
      <c r="B501" s="311">
        <f t="shared" si="63"/>
        <v>472</v>
      </c>
      <c r="C501" s="312" t="s">
        <v>360</v>
      </c>
      <c r="D501" s="312" t="s">
        <v>506</v>
      </c>
      <c r="E501" s="313">
        <v>136</v>
      </c>
      <c r="F501" s="314">
        <f>обслуговування!$F$9</f>
        <v>18.35469322222222</v>
      </c>
      <c r="G501" s="314">
        <f>обслуговування!$F$14</f>
        <v>514.75357322849766</v>
      </c>
      <c r="H501" s="314">
        <f>обслуговування!$F$15</f>
        <v>590.82555883754219</v>
      </c>
      <c r="I501" s="314">
        <f>обслуговування!$F$20</f>
        <v>1.8354693222222223</v>
      </c>
      <c r="J501" s="314">
        <f>обслуговування!$F$21</f>
        <v>168.86539419157262</v>
      </c>
      <c r="K501" s="315">
        <f t="shared" si="64"/>
        <v>1294.6346888020571</v>
      </c>
      <c r="L501" s="315">
        <f t="shared" si="65"/>
        <v>38.839040664061713</v>
      </c>
      <c r="M501" s="315">
        <f t="shared" si="66"/>
        <v>1333.4737294661188</v>
      </c>
      <c r="N501" s="315">
        <f t="shared" si="67"/>
        <v>266.6947458932238</v>
      </c>
      <c r="O501" s="315">
        <f t="shared" si="68"/>
        <v>1600.1684753593427</v>
      </c>
      <c r="P501" s="315">
        <f t="shared" si="69"/>
        <v>136</v>
      </c>
      <c r="Q501" s="316">
        <f t="shared" si="70"/>
        <v>2.941486167939968</v>
      </c>
      <c r="R501" s="282"/>
    </row>
    <row r="502" spans="1:18" ht="15.75" thickBot="1" x14ac:dyDescent="0.3">
      <c r="A502" s="254" t="s">
        <v>519</v>
      </c>
      <c r="B502" s="311">
        <f t="shared" si="63"/>
        <v>473</v>
      </c>
      <c r="C502" s="312" t="s">
        <v>367</v>
      </c>
      <c r="D502" s="312" t="s">
        <v>172</v>
      </c>
      <c r="E502" s="313">
        <v>126</v>
      </c>
      <c r="F502" s="314">
        <f>обслуговування!$F$9</f>
        <v>18.35469322222222</v>
      </c>
      <c r="G502" s="314">
        <f>обслуговування!$F$14</f>
        <v>514.75357322849766</v>
      </c>
      <c r="H502" s="314">
        <f>обслуговування!$F$15</f>
        <v>590.82555883754219</v>
      </c>
      <c r="I502" s="314">
        <f>обслуговування!$F$20</f>
        <v>1.8354693222222223</v>
      </c>
      <c r="J502" s="314">
        <f>обслуговування!$F$21</f>
        <v>168.86539419157262</v>
      </c>
      <c r="K502" s="315">
        <f t="shared" si="64"/>
        <v>1294.6346888020571</v>
      </c>
      <c r="L502" s="315">
        <f t="shared" si="65"/>
        <v>38.839040664061713</v>
      </c>
      <c r="M502" s="315">
        <f t="shared" si="66"/>
        <v>1333.4737294661188</v>
      </c>
      <c r="N502" s="315">
        <f t="shared" si="67"/>
        <v>266.6947458932238</v>
      </c>
      <c r="O502" s="315">
        <f t="shared" si="68"/>
        <v>1600.1684753593427</v>
      </c>
      <c r="P502" s="315">
        <f t="shared" si="69"/>
        <v>126</v>
      </c>
      <c r="Q502" s="316">
        <f t="shared" si="70"/>
        <v>3.1749374511098067</v>
      </c>
      <c r="R502" s="282">
        <v>1</v>
      </c>
    </row>
    <row r="503" spans="1:18" ht="15.75" thickBot="1" x14ac:dyDescent="0.3">
      <c r="A503" s="254" t="s">
        <v>519</v>
      </c>
      <c r="B503" s="311">
        <f t="shared" si="63"/>
        <v>474</v>
      </c>
      <c r="C503" s="312" t="s">
        <v>164</v>
      </c>
      <c r="D503" s="312" t="s">
        <v>180</v>
      </c>
      <c r="E503" s="313">
        <v>70</v>
      </c>
      <c r="F503" s="314">
        <f>обслуговування!$F$9</f>
        <v>18.35469322222222</v>
      </c>
      <c r="G503" s="314">
        <f>обслуговування!$F$14</f>
        <v>514.75357322849766</v>
      </c>
      <c r="H503" s="314">
        <f>обслуговування!$F$15</f>
        <v>590.82555883754219</v>
      </c>
      <c r="I503" s="314">
        <f>обслуговування!$F$20</f>
        <v>1.8354693222222223</v>
      </c>
      <c r="J503" s="314">
        <f>обслуговування!$F$21</f>
        <v>168.86539419157262</v>
      </c>
      <c r="K503" s="315">
        <f t="shared" si="64"/>
        <v>1294.6346888020571</v>
      </c>
      <c r="L503" s="315">
        <f t="shared" si="65"/>
        <v>38.839040664061713</v>
      </c>
      <c r="M503" s="315">
        <f t="shared" si="66"/>
        <v>1333.4737294661188</v>
      </c>
      <c r="N503" s="315">
        <f t="shared" si="67"/>
        <v>266.6947458932238</v>
      </c>
      <c r="O503" s="315">
        <f t="shared" si="68"/>
        <v>1600.1684753593427</v>
      </c>
      <c r="P503" s="315">
        <f t="shared" si="69"/>
        <v>70</v>
      </c>
      <c r="Q503" s="316">
        <f t="shared" si="70"/>
        <v>5.714887411997652</v>
      </c>
      <c r="R503" s="282"/>
    </row>
    <row r="504" spans="1:18" ht="15.75" thickBot="1" x14ac:dyDescent="0.3">
      <c r="A504" s="254" t="s">
        <v>519</v>
      </c>
      <c r="B504" s="311">
        <f t="shared" si="63"/>
        <v>475</v>
      </c>
      <c r="C504" s="312" t="s">
        <v>347</v>
      </c>
      <c r="D504" s="312" t="s">
        <v>182</v>
      </c>
      <c r="E504" s="313">
        <v>142</v>
      </c>
      <c r="F504" s="314">
        <f>обслуговування!$F$9</f>
        <v>18.35469322222222</v>
      </c>
      <c r="G504" s="314">
        <f>обслуговування!$F$14</f>
        <v>514.75357322849766</v>
      </c>
      <c r="H504" s="314">
        <f>обслуговування!$F$15</f>
        <v>590.82555883754219</v>
      </c>
      <c r="I504" s="314">
        <f>обслуговування!$F$20</f>
        <v>1.8354693222222223</v>
      </c>
      <c r="J504" s="314">
        <f>обслуговування!$F$21</f>
        <v>168.86539419157262</v>
      </c>
      <c r="K504" s="315">
        <f t="shared" si="64"/>
        <v>1294.6346888020571</v>
      </c>
      <c r="L504" s="315">
        <f t="shared" si="65"/>
        <v>38.839040664061713</v>
      </c>
      <c r="M504" s="315">
        <f t="shared" si="66"/>
        <v>1333.4737294661188</v>
      </c>
      <c r="N504" s="315">
        <f t="shared" si="67"/>
        <v>266.6947458932238</v>
      </c>
      <c r="O504" s="315">
        <f t="shared" si="68"/>
        <v>1600.1684753593427</v>
      </c>
      <c r="P504" s="315">
        <f t="shared" si="69"/>
        <v>142</v>
      </c>
      <c r="Q504" s="316">
        <f t="shared" si="70"/>
        <v>2.8171980199988429</v>
      </c>
      <c r="R504" s="282"/>
    </row>
    <row r="505" spans="1:18" ht="15.75" thickBot="1" x14ac:dyDescent="0.3">
      <c r="A505" s="254" t="s">
        <v>519</v>
      </c>
      <c r="B505" s="311">
        <f t="shared" si="63"/>
        <v>476</v>
      </c>
      <c r="C505" s="312" t="s">
        <v>444</v>
      </c>
      <c r="D505" s="312" t="s">
        <v>174</v>
      </c>
      <c r="E505" s="313">
        <v>25</v>
      </c>
      <c r="F505" s="314">
        <f>обслуговування!$F$9</f>
        <v>18.35469322222222</v>
      </c>
      <c r="G505" s="314">
        <f>обслуговування!$F$14</f>
        <v>514.75357322849766</v>
      </c>
      <c r="H505" s="314">
        <f>обслуговування!$F$15</f>
        <v>590.82555883754219</v>
      </c>
      <c r="I505" s="314">
        <f>обслуговування!$F$20</f>
        <v>1.8354693222222223</v>
      </c>
      <c r="J505" s="314">
        <f>обслуговування!$F$21</f>
        <v>168.86539419157262</v>
      </c>
      <c r="K505" s="315">
        <f t="shared" si="64"/>
        <v>1294.6346888020571</v>
      </c>
      <c r="L505" s="315">
        <f t="shared" si="65"/>
        <v>38.839040664061713</v>
      </c>
      <c r="M505" s="315">
        <f t="shared" si="66"/>
        <v>1333.4737294661188</v>
      </c>
      <c r="N505" s="315">
        <f t="shared" si="67"/>
        <v>266.6947458932238</v>
      </c>
      <c r="O505" s="315">
        <f t="shared" si="68"/>
        <v>1600.1684753593427</v>
      </c>
      <c r="P505" s="315">
        <f t="shared" si="69"/>
        <v>25</v>
      </c>
      <c r="Q505" s="316">
        <f t="shared" si="70"/>
        <v>16.001684753593427</v>
      </c>
      <c r="R505" s="282"/>
    </row>
    <row r="506" spans="1:18" ht="15.75" thickBot="1" x14ac:dyDescent="0.3">
      <c r="A506" s="254" t="s">
        <v>519</v>
      </c>
      <c r="B506" s="311">
        <f t="shared" si="63"/>
        <v>477</v>
      </c>
      <c r="C506" s="312" t="s">
        <v>146</v>
      </c>
      <c r="D506" s="312" t="s">
        <v>198</v>
      </c>
      <c r="E506" s="313">
        <v>60</v>
      </c>
      <c r="F506" s="314">
        <f>обслуговування!$F$9</f>
        <v>18.35469322222222</v>
      </c>
      <c r="G506" s="314">
        <f>обслуговування!$F$14</f>
        <v>514.75357322849766</v>
      </c>
      <c r="H506" s="314">
        <f>обслуговування!$F$15</f>
        <v>590.82555883754219</v>
      </c>
      <c r="I506" s="314">
        <f>обслуговування!$F$20</f>
        <v>1.8354693222222223</v>
      </c>
      <c r="J506" s="314">
        <f>обслуговування!$F$21</f>
        <v>168.86539419157262</v>
      </c>
      <c r="K506" s="315">
        <f t="shared" si="64"/>
        <v>1294.6346888020571</v>
      </c>
      <c r="L506" s="315">
        <f t="shared" si="65"/>
        <v>38.839040664061713</v>
      </c>
      <c r="M506" s="315">
        <f t="shared" si="66"/>
        <v>1333.4737294661188</v>
      </c>
      <c r="N506" s="315">
        <f t="shared" si="67"/>
        <v>266.6947458932238</v>
      </c>
      <c r="O506" s="315">
        <f t="shared" si="68"/>
        <v>1600.1684753593427</v>
      </c>
      <c r="P506" s="315">
        <f t="shared" si="69"/>
        <v>60</v>
      </c>
      <c r="Q506" s="316">
        <f t="shared" si="70"/>
        <v>6.6673686473305942</v>
      </c>
      <c r="R506" s="282"/>
    </row>
    <row r="507" spans="1:18" ht="15.75" thickBot="1" x14ac:dyDescent="0.3">
      <c r="A507" s="254" t="s">
        <v>519</v>
      </c>
      <c r="B507" s="311">
        <f t="shared" si="63"/>
        <v>478</v>
      </c>
      <c r="C507" s="312" t="s">
        <v>444</v>
      </c>
      <c r="D507" s="312" t="s">
        <v>507</v>
      </c>
      <c r="E507" s="313">
        <v>53</v>
      </c>
      <c r="F507" s="314">
        <f>обслуговування!$F$9</f>
        <v>18.35469322222222</v>
      </c>
      <c r="G507" s="314">
        <f>обслуговування!$F$14</f>
        <v>514.75357322849766</v>
      </c>
      <c r="H507" s="314">
        <f>обслуговування!$F$15</f>
        <v>590.82555883754219</v>
      </c>
      <c r="I507" s="314">
        <f>обслуговування!$F$20</f>
        <v>1.8354693222222223</v>
      </c>
      <c r="J507" s="314">
        <f>обслуговування!$F$21</f>
        <v>168.86539419157262</v>
      </c>
      <c r="K507" s="315">
        <f t="shared" si="64"/>
        <v>1294.6346888020571</v>
      </c>
      <c r="L507" s="315">
        <f t="shared" si="65"/>
        <v>38.839040664061713</v>
      </c>
      <c r="M507" s="315">
        <f t="shared" si="66"/>
        <v>1333.4737294661188</v>
      </c>
      <c r="N507" s="315">
        <f t="shared" si="67"/>
        <v>266.6947458932238</v>
      </c>
      <c r="O507" s="315">
        <f t="shared" si="68"/>
        <v>1600.1684753593427</v>
      </c>
      <c r="P507" s="315">
        <f t="shared" si="69"/>
        <v>53</v>
      </c>
      <c r="Q507" s="316">
        <f t="shared" si="70"/>
        <v>7.5479645064119936</v>
      </c>
      <c r="R507" s="282"/>
    </row>
    <row r="508" spans="1:18" ht="15.75" thickBot="1" x14ac:dyDescent="0.3">
      <c r="A508" s="254" t="s">
        <v>519</v>
      </c>
      <c r="B508" s="311">
        <f t="shared" si="63"/>
        <v>479</v>
      </c>
      <c r="C508" s="312" t="s">
        <v>310</v>
      </c>
      <c r="D508" s="312" t="s">
        <v>198</v>
      </c>
      <c r="E508" s="313">
        <v>36</v>
      </c>
      <c r="F508" s="314">
        <f>обслуговування!$F$9</f>
        <v>18.35469322222222</v>
      </c>
      <c r="G508" s="314">
        <f>обслуговування!$F$14</f>
        <v>514.75357322849766</v>
      </c>
      <c r="H508" s="314">
        <f>обслуговування!$F$15</f>
        <v>590.82555883754219</v>
      </c>
      <c r="I508" s="314">
        <f>обслуговування!$F$20</f>
        <v>1.8354693222222223</v>
      </c>
      <c r="J508" s="314">
        <f>обслуговування!$F$21</f>
        <v>168.86539419157262</v>
      </c>
      <c r="K508" s="315">
        <f t="shared" si="64"/>
        <v>1294.6346888020571</v>
      </c>
      <c r="L508" s="315">
        <f t="shared" si="65"/>
        <v>38.839040664061713</v>
      </c>
      <c r="M508" s="315">
        <f t="shared" si="66"/>
        <v>1333.4737294661188</v>
      </c>
      <c r="N508" s="315">
        <f t="shared" si="67"/>
        <v>266.6947458932238</v>
      </c>
      <c r="O508" s="315">
        <f t="shared" si="68"/>
        <v>1600.1684753593427</v>
      </c>
      <c r="P508" s="315">
        <f t="shared" si="69"/>
        <v>36</v>
      </c>
      <c r="Q508" s="316">
        <f t="shared" si="70"/>
        <v>11.112281078884324</v>
      </c>
      <c r="R508" s="282"/>
    </row>
    <row r="509" spans="1:18" ht="15.75" thickBot="1" x14ac:dyDescent="0.3">
      <c r="A509" s="254" t="s">
        <v>519</v>
      </c>
      <c r="B509" s="311">
        <f t="shared" si="63"/>
        <v>480</v>
      </c>
      <c r="C509" s="312" t="s">
        <v>444</v>
      </c>
      <c r="D509" s="312" t="s">
        <v>437</v>
      </c>
      <c r="E509" s="313">
        <v>37</v>
      </c>
      <c r="F509" s="314">
        <f>обслуговування!$F$9</f>
        <v>18.35469322222222</v>
      </c>
      <c r="G509" s="314">
        <f>обслуговування!$F$14</f>
        <v>514.75357322849766</v>
      </c>
      <c r="H509" s="314">
        <f>обслуговування!$F$15</f>
        <v>590.82555883754219</v>
      </c>
      <c r="I509" s="314">
        <f>обслуговування!$F$20</f>
        <v>1.8354693222222223</v>
      </c>
      <c r="J509" s="314">
        <f>обслуговування!$F$21</f>
        <v>168.86539419157262</v>
      </c>
      <c r="K509" s="315">
        <f t="shared" si="64"/>
        <v>1294.6346888020571</v>
      </c>
      <c r="L509" s="315">
        <f t="shared" si="65"/>
        <v>38.839040664061713</v>
      </c>
      <c r="M509" s="315">
        <f t="shared" si="66"/>
        <v>1333.4737294661188</v>
      </c>
      <c r="N509" s="315">
        <f t="shared" si="67"/>
        <v>266.6947458932238</v>
      </c>
      <c r="O509" s="315">
        <f t="shared" si="68"/>
        <v>1600.1684753593427</v>
      </c>
      <c r="P509" s="315">
        <f t="shared" si="69"/>
        <v>37</v>
      </c>
      <c r="Q509" s="316">
        <f t="shared" si="70"/>
        <v>10.811949157833396</v>
      </c>
      <c r="R509" s="282">
        <v>8</v>
      </c>
    </row>
    <row r="510" spans="1:18" ht="15.75" thickBot="1" x14ac:dyDescent="0.3">
      <c r="A510" s="257" t="s">
        <v>521</v>
      </c>
      <c r="B510" s="311">
        <f t="shared" si="63"/>
        <v>481</v>
      </c>
      <c r="C510" s="312" t="s">
        <v>313</v>
      </c>
      <c r="D510" s="312" t="s">
        <v>180</v>
      </c>
      <c r="E510" s="313">
        <v>47</v>
      </c>
      <c r="F510" s="314">
        <f>обслуговування!$F$9</f>
        <v>18.35469322222222</v>
      </c>
      <c r="G510" s="314">
        <f>обслуговування!$F$14</f>
        <v>514.75357322849766</v>
      </c>
      <c r="H510" s="314">
        <f>обслуговування!$F$15</f>
        <v>590.82555883754219</v>
      </c>
      <c r="I510" s="314">
        <f>обслуговування!$F$20</f>
        <v>1.8354693222222223</v>
      </c>
      <c r="J510" s="314">
        <f>обслуговування!$F$21</f>
        <v>168.86539419157262</v>
      </c>
      <c r="K510" s="315">
        <f t="shared" si="64"/>
        <v>1294.6346888020571</v>
      </c>
      <c r="L510" s="315">
        <f t="shared" si="65"/>
        <v>38.839040664061713</v>
      </c>
      <c r="M510" s="315">
        <f t="shared" si="66"/>
        <v>1333.4737294661188</v>
      </c>
      <c r="N510" s="315">
        <f t="shared" si="67"/>
        <v>266.6947458932238</v>
      </c>
      <c r="O510" s="315">
        <f t="shared" si="68"/>
        <v>1600.1684753593427</v>
      </c>
      <c r="P510" s="315">
        <f t="shared" si="69"/>
        <v>47</v>
      </c>
      <c r="Q510" s="316">
        <f t="shared" si="70"/>
        <v>8.5115344434007589</v>
      </c>
      <c r="R510" s="282">
        <v>0</v>
      </c>
    </row>
    <row r="511" spans="1:18" ht="15.75" thickBot="1" x14ac:dyDescent="0.3">
      <c r="A511" s="254" t="s">
        <v>519</v>
      </c>
      <c r="B511" s="311">
        <f t="shared" si="63"/>
        <v>482</v>
      </c>
      <c r="C511" s="312" t="s">
        <v>152</v>
      </c>
      <c r="D511" s="312" t="s">
        <v>172</v>
      </c>
      <c r="E511" s="313">
        <v>54</v>
      </c>
      <c r="F511" s="314">
        <f>обслуговування!$F$9</f>
        <v>18.35469322222222</v>
      </c>
      <c r="G511" s="314">
        <f>обслуговування!$F$14</f>
        <v>514.75357322849766</v>
      </c>
      <c r="H511" s="314">
        <f>обслуговування!$F$15</f>
        <v>590.82555883754219</v>
      </c>
      <c r="I511" s="314">
        <f>обслуговування!$F$20</f>
        <v>1.8354693222222223</v>
      </c>
      <c r="J511" s="314">
        <f>обслуговування!$F$21</f>
        <v>168.86539419157262</v>
      </c>
      <c r="K511" s="315">
        <f t="shared" si="64"/>
        <v>1294.6346888020571</v>
      </c>
      <c r="L511" s="315">
        <f t="shared" si="65"/>
        <v>38.839040664061713</v>
      </c>
      <c r="M511" s="315">
        <f t="shared" si="66"/>
        <v>1333.4737294661188</v>
      </c>
      <c r="N511" s="315">
        <f t="shared" si="67"/>
        <v>266.6947458932238</v>
      </c>
      <c r="O511" s="315">
        <f t="shared" si="68"/>
        <v>1600.1684753593427</v>
      </c>
      <c r="P511" s="315">
        <f t="shared" si="69"/>
        <v>54</v>
      </c>
      <c r="Q511" s="316">
        <f t="shared" si="70"/>
        <v>7.4081873859228828</v>
      </c>
      <c r="R511" s="282"/>
    </row>
    <row r="512" spans="1:18" ht="15.75" thickBot="1" x14ac:dyDescent="0.3">
      <c r="A512" s="254" t="s">
        <v>519</v>
      </c>
      <c r="B512" s="311">
        <f t="shared" si="63"/>
        <v>483</v>
      </c>
      <c r="C512" s="312" t="s">
        <v>165</v>
      </c>
      <c r="D512" s="312" t="s">
        <v>508</v>
      </c>
      <c r="E512" s="313">
        <v>87</v>
      </c>
      <c r="F512" s="314">
        <f>обслуговування!$F$9</f>
        <v>18.35469322222222</v>
      </c>
      <c r="G512" s="314">
        <f>обслуговування!$F$14</f>
        <v>514.75357322849766</v>
      </c>
      <c r="H512" s="314">
        <f>обслуговування!$F$15</f>
        <v>590.82555883754219</v>
      </c>
      <c r="I512" s="314">
        <f>обслуговування!$F$20</f>
        <v>1.8354693222222223</v>
      </c>
      <c r="J512" s="314">
        <f>обслуговування!$F$21</f>
        <v>168.86539419157262</v>
      </c>
      <c r="K512" s="315">
        <f t="shared" si="64"/>
        <v>1294.6346888020571</v>
      </c>
      <c r="L512" s="315">
        <f t="shared" si="65"/>
        <v>38.839040664061713</v>
      </c>
      <c r="M512" s="315">
        <f t="shared" si="66"/>
        <v>1333.4737294661188</v>
      </c>
      <c r="N512" s="315">
        <f t="shared" si="67"/>
        <v>266.6947458932238</v>
      </c>
      <c r="O512" s="315">
        <f t="shared" si="68"/>
        <v>1600.1684753593427</v>
      </c>
      <c r="P512" s="315">
        <f t="shared" si="69"/>
        <v>87</v>
      </c>
      <c r="Q512" s="316">
        <f t="shared" si="70"/>
        <v>4.5981852740211</v>
      </c>
      <c r="R512" s="282"/>
    </row>
    <row r="513" spans="1:18" ht="15.75" thickBot="1" x14ac:dyDescent="0.3">
      <c r="A513" s="254" t="s">
        <v>519</v>
      </c>
      <c r="B513" s="311">
        <f t="shared" si="63"/>
        <v>484</v>
      </c>
      <c r="C513" s="312" t="s">
        <v>336</v>
      </c>
      <c r="D513" s="312" t="s">
        <v>191</v>
      </c>
      <c r="E513" s="313">
        <v>99</v>
      </c>
      <c r="F513" s="314">
        <f>обслуговування!$F$9</f>
        <v>18.35469322222222</v>
      </c>
      <c r="G513" s="314">
        <f>обслуговування!$F$14</f>
        <v>514.75357322849766</v>
      </c>
      <c r="H513" s="314">
        <f>обслуговування!$F$15</f>
        <v>590.82555883754219</v>
      </c>
      <c r="I513" s="314">
        <f>обслуговування!$F$20</f>
        <v>1.8354693222222223</v>
      </c>
      <c r="J513" s="314">
        <f>обслуговування!$F$21</f>
        <v>168.86539419157262</v>
      </c>
      <c r="K513" s="315">
        <f t="shared" si="64"/>
        <v>1294.6346888020571</v>
      </c>
      <c r="L513" s="315">
        <f t="shared" si="65"/>
        <v>38.839040664061713</v>
      </c>
      <c r="M513" s="315">
        <f t="shared" si="66"/>
        <v>1333.4737294661188</v>
      </c>
      <c r="N513" s="315">
        <f t="shared" si="67"/>
        <v>266.6947458932238</v>
      </c>
      <c r="O513" s="315">
        <f t="shared" si="68"/>
        <v>1600.1684753593427</v>
      </c>
      <c r="P513" s="315">
        <f t="shared" si="69"/>
        <v>99</v>
      </c>
      <c r="Q513" s="316">
        <f t="shared" si="70"/>
        <v>4.040829483230663</v>
      </c>
      <c r="R513" s="282"/>
    </row>
    <row r="514" spans="1:18" ht="15.75" thickBot="1" x14ac:dyDescent="0.3">
      <c r="A514" s="254" t="s">
        <v>519</v>
      </c>
      <c r="B514" s="311">
        <f t="shared" si="63"/>
        <v>485</v>
      </c>
      <c r="C514" s="312" t="s">
        <v>485</v>
      </c>
      <c r="D514" s="312" t="s">
        <v>378</v>
      </c>
      <c r="E514" s="313">
        <v>35</v>
      </c>
      <c r="F514" s="314">
        <f>обслуговування!$F$9</f>
        <v>18.35469322222222</v>
      </c>
      <c r="G514" s="314">
        <f>обслуговування!$F$14</f>
        <v>514.75357322849766</v>
      </c>
      <c r="H514" s="314">
        <f>обслуговування!$F$15</f>
        <v>590.82555883754219</v>
      </c>
      <c r="I514" s="314">
        <f>обслуговування!$F$20</f>
        <v>1.8354693222222223</v>
      </c>
      <c r="J514" s="314">
        <f>обслуговування!$F$21</f>
        <v>168.86539419157262</v>
      </c>
      <c r="K514" s="315">
        <f t="shared" si="64"/>
        <v>1294.6346888020571</v>
      </c>
      <c r="L514" s="315">
        <f t="shared" si="65"/>
        <v>38.839040664061713</v>
      </c>
      <c r="M514" s="315">
        <f t="shared" si="66"/>
        <v>1333.4737294661188</v>
      </c>
      <c r="N514" s="315">
        <f t="shared" si="67"/>
        <v>266.6947458932238</v>
      </c>
      <c r="O514" s="315">
        <f t="shared" si="68"/>
        <v>1600.1684753593427</v>
      </c>
      <c r="P514" s="315">
        <f t="shared" si="69"/>
        <v>35</v>
      </c>
      <c r="Q514" s="316">
        <f t="shared" si="70"/>
        <v>11.429774823995304</v>
      </c>
      <c r="R514" s="282">
        <v>1</v>
      </c>
    </row>
    <row r="515" spans="1:18" ht="15.75" thickBot="1" x14ac:dyDescent="0.3">
      <c r="A515" s="254" t="s">
        <v>519</v>
      </c>
      <c r="B515" s="311">
        <f t="shared" si="63"/>
        <v>486</v>
      </c>
      <c r="C515" s="312" t="s">
        <v>509</v>
      </c>
      <c r="D515" s="312" t="s">
        <v>510</v>
      </c>
      <c r="E515" s="313">
        <v>94</v>
      </c>
      <c r="F515" s="314">
        <f>обслуговування!$F$9</f>
        <v>18.35469322222222</v>
      </c>
      <c r="G515" s="314">
        <f>обслуговування!$F$14</f>
        <v>514.75357322849766</v>
      </c>
      <c r="H515" s="314">
        <f>обслуговування!$F$15</f>
        <v>590.82555883754219</v>
      </c>
      <c r="I515" s="314">
        <f>обслуговування!$F$20</f>
        <v>1.8354693222222223</v>
      </c>
      <c r="J515" s="314">
        <f>обслуговування!$F$21</f>
        <v>168.86539419157262</v>
      </c>
      <c r="K515" s="315">
        <f t="shared" si="64"/>
        <v>1294.6346888020571</v>
      </c>
      <c r="L515" s="315">
        <f t="shared" si="65"/>
        <v>38.839040664061713</v>
      </c>
      <c r="M515" s="315">
        <f t="shared" si="66"/>
        <v>1333.4737294661188</v>
      </c>
      <c r="N515" s="315">
        <f t="shared" si="67"/>
        <v>266.6947458932238</v>
      </c>
      <c r="O515" s="315">
        <f t="shared" si="68"/>
        <v>1600.1684753593427</v>
      </c>
      <c r="P515" s="315">
        <f t="shared" si="69"/>
        <v>94</v>
      </c>
      <c r="Q515" s="316">
        <f t="shared" si="70"/>
        <v>4.2557672217003795</v>
      </c>
      <c r="R515" s="282"/>
    </row>
    <row r="516" spans="1:18" ht="15.75" thickBot="1" x14ac:dyDescent="0.3">
      <c r="A516" s="254" t="s">
        <v>519</v>
      </c>
      <c r="B516" s="311">
        <f t="shared" si="63"/>
        <v>487</v>
      </c>
      <c r="C516" s="312" t="s">
        <v>509</v>
      </c>
      <c r="D516" s="312" t="s">
        <v>511</v>
      </c>
      <c r="E516" s="313">
        <v>32</v>
      </c>
      <c r="F516" s="314">
        <f>обслуговування!$F$9</f>
        <v>18.35469322222222</v>
      </c>
      <c r="G516" s="314">
        <f>обслуговування!$F$14</f>
        <v>514.75357322849766</v>
      </c>
      <c r="H516" s="314">
        <f>обслуговування!$F$15</f>
        <v>590.82555883754219</v>
      </c>
      <c r="I516" s="314">
        <f>обслуговування!$F$20</f>
        <v>1.8354693222222223</v>
      </c>
      <c r="J516" s="314">
        <f>обслуговування!$F$21</f>
        <v>168.86539419157262</v>
      </c>
      <c r="K516" s="315">
        <f t="shared" si="64"/>
        <v>1294.6346888020571</v>
      </c>
      <c r="L516" s="315">
        <f t="shared" si="65"/>
        <v>38.839040664061713</v>
      </c>
      <c r="M516" s="315">
        <f t="shared" si="66"/>
        <v>1333.4737294661188</v>
      </c>
      <c r="N516" s="315">
        <f t="shared" si="67"/>
        <v>266.6947458932238</v>
      </c>
      <c r="O516" s="315">
        <f t="shared" si="68"/>
        <v>1600.1684753593427</v>
      </c>
      <c r="P516" s="315">
        <f t="shared" si="69"/>
        <v>32</v>
      </c>
      <c r="Q516" s="316">
        <f t="shared" si="70"/>
        <v>12.501316213744865</v>
      </c>
      <c r="R516" s="282">
        <v>1</v>
      </c>
    </row>
    <row r="517" spans="1:18" ht="15.75" thickBot="1" x14ac:dyDescent="0.3">
      <c r="A517" s="254" t="s">
        <v>519</v>
      </c>
      <c r="B517" s="311">
        <f t="shared" si="63"/>
        <v>488</v>
      </c>
      <c r="C517" s="312" t="s">
        <v>509</v>
      </c>
      <c r="D517" s="312" t="s">
        <v>512</v>
      </c>
      <c r="E517" s="313">
        <v>30</v>
      </c>
      <c r="F517" s="314">
        <f>обслуговування!$F$9</f>
        <v>18.35469322222222</v>
      </c>
      <c r="G517" s="314">
        <f>обслуговування!$F$14</f>
        <v>514.75357322849766</v>
      </c>
      <c r="H517" s="314">
        <f>обслуговування!$F$15</f>
        <v>590.82555883754219</v>
      </c>
      <c r="I517" s="314">
        <f>обслуговування!$F$20</f>
        <v>1.8354693222222223</v>
      </c>
      <c r="J517" s="314">
        <f>обслуговування!$F$21</f>
        <v>168.86539419157262</v>
      </c>
      <c r="K517" s="315">
        <f t="shared" si="64"/>
        <v>1294.6346888020571</v>
      </c>
      <c r="L517" s="315">
        <f t="shared" si="65"/>
        <v>38.839040664061713</v>
      </c>
      <c r="M517" s="315">
        <f t="shared" si="66"/>
        <v>1333.4737294661188</v>
      </c>
      <c r="N517" s="315">
        <f t="shared" si="67"/>
        <v>266.6947458932238</v>
      </c>
      <c r="O517" s="315">
        <f t="shared" si="68"/>
        <v>1600.1684753593427</v>
      </c>
      <c r="P517" s="315">
        <f t="shared" si="69"/>
        <v>30</v>
      </c>
      <c r="Q517" s="316">
        <f t="shared" si="70"/>
        <v>13.334737294661188</v>
      </c>
      <c r="R517" s="282">
        <v>1</v>
      </c>
    </row>
    <row r="518" spans="1:18" ht="15.75" thickBot="1" x14ac:dyDescent="0.3">
      <c r="A518" s="253" t="s">
        <v>520</v>
      </c>
      <c r="B518" s="311">
        <f t="shared" si="63"/>
        <v>489</v>
      </c>
      <c r="C518" s="312" t="s">
        <v>298</v>
      </c>
      <c r="D518" s="312" t="s">
        <v>220</v>
      </c>
      <c r="E518" s="313">
        <v>68</v>
      </c>
      <c r="F518" s="314">
        <f>обслуговування!$F$9</f>
        <v>18.35469322222222</v>
      </c>
      <c r="G518" s="314">
        <f>обслуговування!$F$14</f>
        <v>514.75357322849766</v>
      </c>
      <c r="H518" s="314">
        <f>обслуговування!$F$15</f>
        <v>590.82555883754219</v>
      </c>
      <c r="I518" s="314">
        <f>обслуговування!$F$20</f>
        <v>1.8354693222222223</v>
      </c>
      <c r="J518" s="314">
        <f>обслуговування!$F$21</f>
        <v>168.86539419157262</v>
      </c>
      <c r="K518" s="315">
        <f t="shared" si="64"/>
        <v>1294.6346888020571</v>
      </c>
      <c r="L518" s="315">
        <f t="shared" si="65"/>
        <v>38.839040664061713</v>
      </c>
      <c r="M518" s="315">
        <f t="shared" si="66"/>
        <v>1333.4737294661188</v>
      </c>
      <c r="N518" s="315">
        <f t="shared" si="67"/>
        <v>266.6947458932238</v>
      </c>
      <c r="O518" s="315">
        <f t="shared" si="68"/>
        <v>1600.1684753593427</v>
      </c>
      <c r="P518" s="315">
        <f t="shared" si="69"/>
        <v>68</v>
      </c>
      <c r="Q518" s="316">
        <f t="shared" si="70"/>
        <v>5.882972335879936</v>
      </c>
      <c r="R518" s="282"/>
    </row>
    <row r="519" spans="1:18" ht="15.75" thickBot="1" x14ac:dyDescent="0.3">
      <c r="A519" s="254" t="s">
        <v>519</v>
      </c>
      <c r="B519" s="311">
        <f t="shared" si="63"/>
        <v>490</v>
      </c>
      <c r="C519" s="312" t="s">
        <v>164</v>
      </c>
      <c r="D519" s="312" t="s">
        <v>208</v>
      </c>
      <c r="E519" s="313">
        <v>131</v>
      </c>
      <c r="F519" s="314">
        <f>обслуговування!$F$9</f>
        <v>18.35469322222222</v>
      </c>
      <c r="G519" s="314">
        <f>обслуговування!$F$14</f>
        <v>514.75357322849766</v>
      </c>
      <c r="H519" s="314">
        <f>обслуговування!$F$15</f>
        <v>590.82555883754219</v>
      </c>
      <c r="I519" s="314">
        <f>обслуговування!$F$20</f>
        <v>1.8354693222222223</v>
      </c>
      <c r="J519" s="314">
        <f>обслуговування!$F$21</f>
        <v>168.86539419157262</v>
      </c>
      <c r="K519" s="315">
        <f t="shared" si="64"/>
        <v>1294.6346888020571</v>
      </c>
      <c r="L519" s="315">
        <f t="shared" si="65"/>
        <v>38.839040664061713</v>
      </c>
      <c r="M519" s="315">
        <f t="shared" si="66"/>
        <v>1333.4737294661188</v>
      </c>
      <c r="N519" s="315">
        <f t="shared" si="67"/>
        <v>266.6947458932238</v>
      </c>
      <c r="O519" s="315">
        <f t="shared" si="68"/>
        <v>1600.1684753593427</v>
      </c>
      <c r="P519" s="315">
        <f t="shared" si="69"/>
        <v>131</v>
      </c>
      <c r="Q519" s="316">
        <f t="shared" si="70"/>
        <v>3.0537566323651579</v>
      </c>
      <c r="R519" s="282"/>
    </row>
    <row r="520" spans="1:18" ht="15.75" thickBot="1" x14ac:dyDescent="0.3">
      <c r="A520" s="254" t="s">
        <v>519</v>
      </c>
      <c r="B520" s="311">
        <f t="shared" si="63"/>
        <v>491</v>
      </c>
      <c r="C520" s="312" t="s">
        <v>310</v>
      </c>
      <c r="D520" s="312" t="s">
        <v>203</v>
      </c>
      <c r="E520" s="313">
        <v>36</v>
      </c>
      <c r="F520" s="314">
        <f>обслуговування!$F$9</f>
        <v>18.35469322222222</v>
      </c>
      <c r="G520" s="314">
        <f>обслуговування!$F$14</f>
        <v>514.75357322849766</v>
      </c>
      <c r="H520" s="314">
        <f>обслуговування!$F$15</f>
        <v>590.82555883754219</v>
      </c>
      <c r="I520" s="314">
        <f>обслуговування!$F$20</f>
        <v>1.8354693222222223</v>
      </c>
      <c r="J520" s="314">
        <f>обслуговування!$F$21</f>
        <v>168.86539419157262</v>
      </c>
      <c r="K520" s="315">
        <f t="shared" si="64"/>
        <v>1294.6346888020571</v>
      </c>
      <c r="L520" s="315">
        <f t="shared" si="65"/>
        <v>38.839040664061713</v>
      </c>
      <c r="M520" s="315">
        <f t="shared" si="66"/>
        <v>1333.4737294661188</v>
      </c>
      <c r="N520" s="315">
        <f t="shared" si="67"/>
        <v>266.6947458932238</v>
      </c>
      <c r="O520" s="315">
        <f t="shared" si="68"/>
        <v>1600.1684753593427</v>
      </c>
      <c r="P520" s="315">
        <f t="shared" si="69"/>
        <v>36</v>
      </c>
      <c r="Q520" s="316">
        <f t="shared" si="70"/>
        <v>11.112281078884324</v>
      </c>
      <c r="R520" s="282"/>
    </row>
    <row r="521" spans="1:18" ht="15.75" thickBot="1" x14ac:dyDescent="0.3">
      <c r="A521" s="254" t="s">
        <v>519</v>
      </c>
      <c r="B521" s="311">
        <f t="shared" si="63"/>
        <v>492</v>
      </c>
      <c r="C521" s="312" t="s">
        <v>310</v>
      </c>
      <c r="D521" s="312" t="s">
        <v>513</v>
      </c>
      <c r="E521" s="313">
        <v>65</v>
      </c>
      <c r="F521" s="314">
        <f>обслуговування!$F$9</f>
        <v>18.35469322222222</v>
      </c>
      <c r="G521" s="314">
        <f>обслуговування!$F$14</f>
        <v>514.75357322849766</v>
      </c>
      <c r="H521" s="314">
        <f>обслуговування!$F$15</f>
        <v>590.82555883754219</v>
      </c>
      <c r="I521" s="314">
        <f>обслуговування!$F$20</f>
        <v>1.8354693222222223</v>
      </c>
      <c r="J521" s="314">
        <f>обслуговування!$F$21</f>
        <v>168.86539419157262</v>
      </c>
      <c r="K521" s="315">
        <f t="shared" si="64"/>
        <v>1294.6346888020571</v>
      </c>
      <c r="L521" s="315">
        <f t="shared" si="65"/>
        <v>38.839040664061713</v>
      </c>
      <c r="M521" s="315">
        <f t="shared" si="66"/>
        <v>1333.4737294661188</v>
      </c>
      <c r="N521" s="315">
        <f t="shared" si="67"/>
        <v>266.6947458932238</v>
      </c>
      <c r="O521" s="315">
        <f t="shared" si="68"/>
        <v>1600.1684753593427</v>
      </c>
      <c r="P521" s="315">
        <f t="shared" si="69"/>
        <v>65</v>
      </c>
      <c r="Q521" s="316">
        <f t="shared" si="70"/>
        <v>6.1544941359974716</v>
      </c>
      <c r="R521" s="282"/>
    </row>
    <row r="522" spans="1:18" ht="15.75" thickBot="1" x14ac:dyDescent="0.3">
      <c r="A522" s="254" t="s">
        <v>519</v>
      </c>
      <c r="B522" s="311">
        <f t="shared" si="63"/>
        <v>493</v>
      </c>
      <c r="C522" s="312" t="s">
        <v>165</v>
      </c>
      <c r="D522" s="312" t="s">
        <v>217</v>
      </c>
      <c r="E522" s="313">
        <v>122</v>
      </c>
      <c r="F522" s="314">
        <f>обслуговування!$F$9</f>
        <v>18.35469322222222</v>
      </c>
      <c r="G522" s="314">
        <f>обслуговування!$F$14</f>
        <v>514.75357322849766</v>
      </c>
      <c r="H522" s="314">
        <f>обслуговування!$F$15</f>
        <v>590.82555883754219</v>
      </c>
      <c r="I522" s="314">
        <f>обслуговування!$F$20</f>
        <v>1.8354693222222223</v>
      </c>
      <c r="J522" s="314">
        <f>обслуговування!$F$21</f>
        <v>168.86539419157262</v>
      </c>
      <c r="K522" s="315">
        <f t="shared" si="64"/>
        <v>1294.6346888020571</v>
      </c>
      <c r="L522" s="315">
        <f t="shared" si="65"/>
        <v>38.839040664061713</v>
      </c>
      <c r="M522" s="315">
        <f t="shared" si="66"/>
        <v>1333.4737294661188</v>
      </c>
      <c r="N522" s="315">
        <f t="shared" si="67"/>
        <v>266.6947458932238</v>
      </c>
      <c r="O522" s="315">
        <f t="shared" si="68"/>
        <v>1600.1684753593427</v>
      </c>
      <c r="P522" s="315">
        <f t="shared" si="69"/>
        <v>122</v>
      </c>
      <c r="Q522" s="316">
        <f t="shared" si="70"/>
        <v>3.2790337609822595</v>
      </c>
      <c r="R522" s="282">
        <v>1</v>
      </c>
    </row>
    <row r="523" spans="1:18" ht="15.75" thickBot="1" x14ac:dyDescent="0.3">
      <c r="A523" s="254" t="s">
        <v>519</v>
      </c>
      <c r="B523" s="311">
        <f t="shared" ref="B523:B537" si="71">B522+1</f>
        <v>494</v>
      </c>
      <c r="C523" s="312" t="s">
        <v>153</v>
      </c>
      <c r="D523" s="312" t="s">
        <v>215</v>
      </c>
      <c r="E523" s="313">
        <v>108</v>
      </c>
      <c r="F523" s="314">
        <f>обслуговування!$F$9</f>
        <v>18.35469322222222</v>
      </c>
      <c r="G523" s="314">
        <f>обслуговування!$F$14</f>
        <v>514.75357322849766</v>
      </c>
      <c r="H523" s="314">
        <f>обслуговування!$F$15</f>
        <v>590.82555883754219</v>
      </c>
      <c r="I523" s="314">
        <f>обслуговування!$F$20</f>
        <v>1.8354693222222223</v>
      </c>
      <c r="J523" s="314">
        <f>обслуговування!$F$21</f>
        <v>168.86539419157262</v>
      </c>
      <c r="K523" s="315">
        <f t="shared" si="64"/>
        <v>1294.6346888020571</v>
      </c>
      <c r="L523" s="315">
        <f t="shared" si="65"/>
        <v>38.839040664061713</v>
      </c>
      <c r="M523" s="315">
        <f t="shared" si="66"/>
        <v>1333.4737294661188</v>
      </c>
      <c r="N523" s="315">
        <f t="shared" si="67"/>
        <v>266.6947458932238</v>
      </c>
      <c r="O523" s="315">
        <f t="shared" si="68"/>
        <v>1600.1684753593427</v>
      </c>
      <c r="P523" s="315">
        <f t="shared" si="69"/>
        <v>108</v>
      </c>
      <c r="Q523" s="316">
        <f t="shared" si="70"/>
        <v>3.7040936929614414</v>
      </c>
      <c r="R523" s="282"/>
    </row>
    <row r="524" spans="1:18" ht="15.75" thickBot="1" x14ac:dyDescent="0.3">
      <c r="A524" s="254" t="s">
        <v>519</v>
      </c>
      <c r="B524" s="311">
        <f t="shared" si="71"/>
        <v>495</v>
      </c>
      <c r="C524" s="312" t="s">
        <v>153</v>
      </c>
      <c r="D524" s="312" t="s">
        <v>422</v>
      </c>
      <c r="E524" s="313">
        <v>54</v>
      </c>
      <c r="F524" s="314">
        <f>обслуговування!$F$9</f>
        <v>18.35469322222222</v>
      </c>
      <c r="G524" s="314">
        <f>обслуговування!$F$14</f>
        <v>514.75357322849766</v>
      </c>
      <c r="H524" s="314">
        <f>обслуговування!$F$15</f>
        <v>590.82555883754219</v>
      </c>
      <c r="I524" s="314">
        <f>обслуговування!$F$20</f>
        <v>1.8354693222222223</v>
      </c>
      <c r="J524" s="314">
        <f>обслуговування!$F$21</f>
        <v>168.86539419157262</v>
      </c>
      <c r="K524" s="315">
        <f t="shared" si="64"/>
        <v>1294.6346888020571</v>
      </c>
      <c r="L524" s="315">
        <f t="shared" si="65"/>
        <v>38.839040664061713</v>
      </c>
      <c r="M524" s="315">
        <f t="shared" si="66"/>
        <v>1333.4737294661188</v>
      </c>
      <c r="N524" s="315">
        <f t="shared" si="67"/>
        <v>266.6947458932238</v>
      </c>
      <c r="O524" s="315">
        <f t="shared" si="68"/>
        <v>1600.1684753593427</v>
      </c>
      <c r="P524" s="315">
        <f t="shared" si="69"/>
        <v>54</v>
      </c>
      <c r="Q524" s="316">
        <f t="shared" si="70"/>
        <v>7.4081873859228828</v>
      </c>
      <c r="R524" s="282"/>
    </row>
    <row r="525" spans="1:18" ht="15.75" thickBot="1" x14ac:dyDescent="0.3">
      <c r="A525" s="254" t="s">
        <v>519</v>
      </c>
      <c r="B525" s="311">
        <f t="shared" si="71"/>
        <v>496</v>
      </c>
      <c r="C525" s="312" t="s">
        <v>347</v>
      </c>
      <c r="D525" s="312" t="s">
        <v>514</v>
      </c>
      <c r="E525" s="313">
        <v>73</v>
      </c>
      <c r="F525" s="314">
        <f>обслуговування!$F$9</f>
        <v>18.35469322222222</v>
      </c>
      <c r="G525" s="314">
        <f>обслуговування!$F$14</f>
        <v>514.75357322849766</v>
      </c>
      <c r="H525" s="314">
        <f>обслуговування!$F$15</f>
        <v>590.82555883754219</v>
      </c>
      <c r="I525" s="314">
        <f>обслуговування!$F$20</f>
        <v>1.8354693222222223</v>
      </c>
      <c r="J525" s="314">
        <f>обслуговування!$F$21</f>
        <v>168.86539419157262</v>
      </c>
      <c r="K525" s="315">
        <f t="shared" si="64"/>
        <v>1294.6346888020571</v>
      </c>
      <c r="L525" s="315">
        <f t="shared" si="65"/>
        <v>38.839040664061713</v>
      </c>
      <c r="M525" s="315">
        <f t="shared" si="66"/>
        <v>1333.4737294661188</v>
      </c>
      <c r="N525" s="315">
        <f t="shared" si="67"/>
        <v>266.6947458932238</v>
      </c>
      <c r="O525" s="315">
        <f t="shared" si="68"/>
        <v>1600.1684753593427</v>
      </c>
      <c r="P525" s="315">
        <f t="shared" si="69"/>
        <v>73</v>
      </c>
      <c r="Q525" s="316">
        <f t="shared" si="70"/>
        <v>5.480029025203228</v>
      </c>
      <c r="R525" s="282"/>
    </row>
    <row r="526" spans="1:18" ht="15.75" thickBot="1" x14ac:dyDescent="0.3">
      <c r="A526" s="254" t="s">
        <v>519</v>
      </c>
      <c r="B526" s="311">
        <f t="shared" si="71"/>
        <v>497</v>
      </c>
      <c r="C526" s="312" t="s">
        <v>160</v>
      </c>
      <c r="D526" s="312" t="s">
        <v>515</v>
      </c>
      <c r="E526" s="313">
        <v>129</v>
      </c>
      <c r="F526" s="314">
        <f>обслуговування!$F$9</f>
        <v>18.35469322222222</v>
      </c>
      <c r="G526" s="314">
        <f>обслуговування!$F$14</f>
        <v>514.75357322849766</v>
      </c>
      <c r="H526" s="314">
        <f>обслуговування!$F$15</f>
        <v>590.82555883754219</v>
      </c>
      <c r="I526" s="314">
        <f>обслуговування!$F$20</f>
        <v>1.8354693222222223</v>
      </c>
      <c r="J526" s="314">
        <f>обслуговування!$F$21</f>
        <v>168.86539419157262</v>
      </c>
      <c r="K526" s="315">
        <f t="shared" si="64"/>
        <v>1294.6346888020571</v>
      </c>
      <c r="L526" s="315">
        <f t="shared" si="65"/>
        <v>38.839040664061713</v>
      </c>
      <c r="M526" s="315">
        <f t="shared" si="66"/>
        <v>1333.4737294661188</v>
      </c>
      <c r="N526" s="315">
        <f t="shared" si="67"/>
        <v>266.6947458932238</v>
      </c>
      <c r="O526" s="315">
        <f t="shared" si="68"/>
        <v>1600.1684753593427</v>
      </c>
      <c r="P526" s="315">
        <f t="shared" si="69"/>
        <v>129</v>
      </c>
      <c r="Q526" s="316">
        <f t="shared" si="70"/>
        <v>3.1011016964328348</v>
      </c>
      <c r="R526" s="282"/>
    </row>
    <row r="527" spans="1:18" ht="15.75" thickBot="1" x14ac:dyDescent="0.3">
      <c r="A527" s="254" t="s">
        <v>519</v>
      </c>
      <c r="B527" s="311">
        <f t="shared" si="71"/>
        <v>498</v>
      </c>
      <c r="C527" s="312" t="s">
        <v>152</v>
      </c>
      <c r="D527" s="312" t="s">
        <v>170</v>
      </c>
      <c r="E527" s="313">
        <v>70</v>
      </c>
      <c r="F527" s="314">
        <f>обслуговування!$F$9</f>
        <v>18.35469322222222</v>
      </c>
      <c r="G527" s="314">
        <f>обслуговування!$F$14</f>
        <v>514.75357322849766</v>
      </c>
      <c r="H527" s="314">
        <f>обслуговування!$F$15</f>
        <v>590.82555883754219</v>
      </c>
      <c r="I527" s="314">
        <f>обслуговування!$F$20</f>
        <v>1.8354693222222223</v>
      </c>
      <c r="J527" s="314">
        <f>обслуговування!$F$21</f>
        <v>168.86539419157262</v>
      </c>
      <c r="K527" s="315">
        <f t="shared" si="64"/>
        <v>1294.6346888020571</v>
      </c>
      <c r="L527" s="315">
        <f t="shared" si="65"/>
        <v>38.839040664061713</v>
      </c>
      <c r="M527" s="315">
        <f t="shared" si="66"/>
        <v>1333.4737294661188</v>
      </c>
      <c r="N527" s="315">
        <f t="shared" si="67"/>
        <v>266.6947458932238</v>
      </c>
      <c r="O527" s="315">
        <f t="shared" si="68"/>
        <v>1600.1684753593427</v>
      </c>
      <c r="P527" s="315">
        <f t="shared" si="69"/>
        <v>70</v>
      </c>
      <c r="Q527" s="316">
        <f t="shared" si="70"/>
        <v>5.714887411997652</v>
      </c>
      <c r="R527" s="282"/>
    </row>
    <row r="528" spans="1:18" ht="15.75" thickBot="1" x14ac:dyDescent="0.3">
      <c r="A528" s="254" t="s">
        <v>519</v>
      </c>
      <c r="B528" s="311">
        <f t="shared" si="71"/>
        <v>499</v>
      </c>
      <c r="C528" s="312" t="s">
        <v>155</v>
      </c>
      <c r="D528" s="312" t="s">
        <v>516</v>
      </c>
      <c r="E528" s="313">
        <v>33</v>
      </c>
      <c r="F528" s="314">
        <f>обслуговування!$F$9</f>
        <v>18.35469322222222</v>
      </c>
      <c r="G528" s="314">
        <f>обслуговування!$F$14</f>
        <v>514.75357322849766</v>
      </c>
      <c r="H528" s="314">
        <f>обслуговування!$F$15</f>
        <v>590.82555883754219</v>
      </c>
      <c r="I528" s="314">
        <f>обслуговування!$F$20</f>
        <v>1.8354693222222223</v>
      </c>
      <c r="J528" s="314">
        <f>обслуговування!$F$21</f>
        <v>168.86539419157262</v>
      </c>
      <c r="K528" s="315">
        <f t="shared" si="64"/>
        <v>1294.6346888020571</v>
      </c>
      <c r="L528" s="315">
        <f t="shared" si="65"/>
        <v>38.839040664061713</v>
      </c>
      <c r="M528" s="315">
        <f t="shared" si="66"/>
        <v>1333.4737294661188</v>
      </c>
      <c r="N528" s="315">
        <f t="shared" si="67"/>
        <v>266.6947458932238</v>
      </c>
      <c r="O528" s="315">
        <f t="shared" si="68"/>
        <v>1600.1684753593427</v>
      </c>
      <c r="P528" s="315">
        <f t="shared" si="69"/>
        <v>33</v>
      </c>
      <c r="Q528" s="316">
        <f t="shared" si="70"/>
        <v>12.122488449691989</v>
      </c>
      <c r="R528" s="282"/>
    </row>
    <row r="529" spans="1:18" ht="15.75" thickBot="1" x14ac:dyDescent="0.3">
      <c r="A529" s="254" t="s">
        <v>519</v>
      </c>
      <c r="B529" s="311">
        <f t="shared" si="71"/>
        <v>500</v>
      </c>
      <c r="C529" s="312" t="s">
        <v>360</v>
      </c>
      <c r="D529" s="312" t="s">
        <v>188</v>
      </c>
      <c r="E529" s="313">
        <v>36</v>
      </c>
      <c r="F529" s="314">
        <f>обслуговування!$F$9</f>
        <v>18.35469322222222</v>
      </c>
      <c r="G529" s="314">
        <f>обслуговування!$F$14</f>
        <v>514.75357322849766</v>
      </c>
      <c r="H529" s="314">
        <f>обслуговування!$F$15</f>
        <v>590.82555883754219</v>
      </c>
      <c r="I529" s="314">
        <f>обслуговування!$F$20</f>
        <v>1.8354693222222223</v>
      </c>
      <c r="J529" s="314">
        <f>обслуговування!$F$21</f>
        <v>168.86539419157262</v>
      </c>
      <c r="K529" s="315">
        <f t="shared" si="64"/>
        <v>1294.6346888020571</v>
      </c>
      <c r="L529" s="315">
        <f t="shared" si="65"/>
        <v>38.839040664061713</v>
      </c>
      <c r="M529" s="315">
        <f t="shared" si="66"/>
        <v>1333.4737294661188</v>
      </c>
      <c r="N529" s="315">
        <f t="shared" si="67"/>
        <v>266.6947458932238</v>
      </c>
      <c r="O529" s="315">
        <f t="shared" si="68"/>
        <v>1600.1684753593427</v>
      </c>
      <c r="P529" s="315">
        <f t="shared" si="69"/>
        <v>36</v>
      </c>
      <c r="Q529" s="316">
        <f t="shared" si="70"/>
        <v>11.112281078884324</v>
      </c>
      <c r="R529" s="282">
        <v>1</v>
      </c>
    </row>
    <row r="530" spans="1:18" ht="15.75" thickBot="1" x14ac:dyDescent="0.3">
      <c r="A530" s="254" t="s">
        <v>519</v>
      </c>
      <c r="B530" s="311">
        <f t="shared" si="71"/>
        <v>501</v>
      </c>
      <c r="C530" s="312" t="s">
        <v>336</v>
      </c>
      <c r="D530" s="312" t="s">
        <v>202</v>
      </c>
      <c r="E530" s="313">
        <v>72</v>
      </c>
      <c r="F530" s="314">
        <f>обслуговування!$F$9</f>
        <v>18.35469322222222</v>
      </c>
      <c r="G530" s="314">
        <f>обслуговування!$F$14</f>
        <v>514.75357322849766</v>
      </c>
      <c r="H530" s="314">
        <f>обслуговування!$F$15</f>
        <v>590.82555883754219</v>
      </c>
      <c r="I530" s="314">
        <f>обслуговування!$F$20</f>
        <v>1.8354693222222223</v>
      </c>
      <c r="J530" s="314">
        <f>обслуговування!$F$21</f>
        <v>168.86539419157262</v>
      </c>
      <c r="K530" s="315">
        <f t="shared" si="64"/>
        <v>1294.6346888020571</v>
      </c>
      <c r="L530" s="315">
        <f t="shared" si="65"/>
        <v>38.839040664061713</v>
      </c>
      <c r="M530" s="315">
        <f t="shared" si="66"/>
        <v>1333.4737294661188</v>
      </c>
      <c r="N530" s="315">
        <f t="shared" si="67"/>
        <v>266.6947458932238</v>
      </c>
      <c r="O530" s="315">
        <f t="shared" si="68"/>
        <v>1600.1684753593427</v>
      </c>
      <c r="P530" s="315">
        <f t="shared" si="69"/>
        <v>72</v>
      </c>
      <c r="Q530" s="316">
        <f t="shared" si="70"/>
        <v>5.5561405394421621</v>
      </c>
      <c r="R530" s="282"/>
    </row>
    <row r="531" spans="1:18" ht="15.75" thickBot="1" x14ac:dyDescent="0.3">
      <c r="A531" s="254" t="s">
        <v>519</v>
      </c>
      <c r="B531" s="311">
        <f t="shared" si="71"/>
        <v>502</v>
      </c>
      <c r="C531" s="312" t="s">
        <v>155</v>
      </c>
      <c r="D531" s="312" t="s">
        <v>340</v>
      </c>
      <c r="E531" s="313">
        <v>99</v>
      </c>
      <c r="F531" s="314">
        <f>обслуговування!$F$9</f>
        <v>18.35469322222222</v>
      </c>
      <c r="G531" s="314">
        <f>обслуговування!$F$14</f>
        <v>514.75357322849766</v>
      </c>
      <c r="H531" s="314">
        <f>обслуговування!$F$15</f>
        <v>590.82555883754219</v>
      </c>
      <c r="I531" s="314">
        <f>обслуговування!$F$20</f>
        <v>1.8354693222222223</v>
      </c>
      <c r="J531" s="314">
        <f>обслуговування!$F$21</f>
        <v>168.86539419157262</v>
      </c>
      <c r="K531" s="315">
        <f t="shared" si="64"/>
        <v>1294.6346888020571</v>
      </c>
      <c r="L531" s="315">
        <f t="shared" si="65"/>
        <v>38.839040664061713</v>
      </c>
      <c r="M531" s="315">
        <f t="shared" si="66"/>
        <v>1333.4737294661188</v>
      </c>
      <c r="N531" s="315">
        <f t="shared" si="67"/>
        <v>266.6947458932238</v>
      </c>
      <c r="O531" s="315">
        <f t="shared" si="68"/>
        <v>1600.1684753593427</v>
      </c>
      <c r="P531" s="315">
        <f t="shared" si="69"/>
        <v>99</v>
      </c>
      <c r="Q531" s="316">
        <f t="shared" si="70"/>
        <v>4.040829483230663</v>
      </c>
      <c r="R531" s="282">
        <v>1</v>
      </c>
    </row>
    <row r="532" spans="1:18" ht="15.75" thickBot="1" x14ac:dyDescent="0.3">
      <c r="A532" s="254" t="s">
        <v>519</v>
      </c>
      <c r="B532" s="311">
        <f t="shared" si="71"/>
        <v>503</v>
      </c>
      <c r="C532" s="312" t="s">
        <v>146</v>
      </c>
      <c r="D532" s="312" t="s">
        <v>171</v>
      </c>
      <c r="E532" s="313">
        <v>106</v>
      </c>
      <c r="F532" s="314">
        <f>обслуговування!$F$9</f>
        <v>18.35469322222222</v>
      </c>
      <c r="G532" s="314">
        <f>обслуговування!$F$14</f>
        <v>514.75357322849766</v>
      </c>
      <c r="H532" s="314">
        <f>обслуговування!$F$15</f>
        <v>590.82555883754219</v>
      </c>
      <c r="I532" s="314">
        <f>обслуговування!$F$20</f>
        <v>1.8354693222222223</v>
      </c>
      <c r="J532" s="314">
        <f>обслуговування!$F$21</f>
        <v>168.86539419157262</v>
      </c>
      <c r="K532" s="315">
        <f t="shared" si="64"/>
        <v>1294.6346888020571</v>
      </c>
      <c r="L532" s="315">
        <f t="shared" si="65"/>
        <v>38.839040664061713</v>
      </c>
      <c r="M532" s="315">
        <f t="shared" si="66"/>
        <v>1333.4737294661188</v>
      </c>
      <c r="N532" s="315">
        <f t="shared" si="67"/>
        <v>266.6947458932238</v>
      </c>
      <c r="O532" s="315">
        <f t="shared" si="68"/>
        <v>1600.1684753593427</v>
      </c>
      <c r="P532" s="315">
        <f t="shared" si="69"/>
        <v>106</v>
      </c>
      <c r="Q532" s="316">
        <f t="shared" si="70"/>
        <v>3.7739822532059968</v>
      </c>
      <c r="R532" s="282">
        <v>1</v>
      </c>
    </row>
    <row r="533" spans="1:18" ht="15.75" thickBot="1" x14ac:dyDescent="0.3">
      <c r="A533" s="254" t="s">
        <v>519</v>
      </c>
      <c r="B533" s="311">
        <f t="shared" si="71"/>
        <v>504</v>
      </c>
      <c r="C533" s="312" t="s">
        <v>142</v>
      </c>
      <c r="D533" s="312" t="s">
        <v>517</v>
      </c>
      <c r="E533" s="313">
        <v>55</v>
      </c>
      <c r="F533" s="314">
        <f>обслуговування!$F$9</f>
        <v>18.35469322222222</v>
      </c>
      <c r="G533" s="314">
        <f>обслуговування!$F$14</f>
        <v>514.75357322849766</v>
      </c>
      <c r="H533" s="314">
        <f>обслуговування!$F$15</f>
        <v>590.82555883754219</v>
      </c>
      <c r="I533" s="314">
        <f>обслуговування!$F$20</f>
        <v>1.8354693222222223</v>
      </c>
      <c r="J533" s="314">
        <f>обслуговування!$F$21</f>
        <v>168.86539419157262</v>
      </c>
      <c r="K533" s="315">
        <f t="shared" si="64"/>
        <v>1294.6346888020571</v>
      </c>
      <c r="L533" s="315">
        <f t="shared" si="65"/>
        <v>38.839040664061713</v>
      </c>
      <c r="M533" s="315">
        <f t="shared" si="66"/>
        <v>1333.4737294661188</v>
      </c>
      <c r="N533" s="315">
        <f t="shared" si="67"/>
        <v>266.6947458932238</v>
      </c>
      <c r="O533" s="315">
        <f t="shared" si="68"/>
        <v>1600.1684753593427</v>
      </c>
      <c r="P533" s="315">
        <f t="shared" si="69"/>
        <v>55</v>
      </c>
      <c r="Q533" s="316">
        <f t="shared" si="70"/>
        <v>7.2734930698151938</v>
      </c>
      <c r="R533" s="282"/>
    </row>
    <row r="534" spans="1:18" ht="15.75" thickBot="1" x14ac:dyDescent="0.3">
      <c r="A534" s="254" t="s">
        <v>519</v>
      </c>
      <c r="B534" s="311">
        <f t="shared" si="71"/>
        <v>505</v>
      </c>
      <c r="C534" s="312" t="s">
        <v>142</v>
      </c>
      <c r="D534" s="312" t="s">
        <v>518</v>
      </c>
      <c r="E534" s="313">
        <v>224</v>
      </c>
      <c r="F534" s="314">
        <f>обслуговування!$F$9</f>
        <v>18.35469322222222</v>
      </c>
      <c r="G534" s="314">
        <f>обслуговування!$F$14</f>
        <v>514.75357322849766</v>
      </c>
      <c r="H534" s="314">
        <f>обслуговування!$F$15</f>
        <v>590.82555883754219</v>
      </c>
      <c r="I534" s="314">
        <f>обслуговування!$F$20</f>
        <v>1.8354693222222223</v>
      </c>
      <c r="J534" s="314">
        <f>обслуговування!$F$21</f>
        <v>168.86539419157262</v>
      </c>
      <c r="K534" s="315">
        <f t="shared" si="64"/>
        <v>1294.6346888020571</v>
      </c>
      <c r="L534" s="315">
        <f t="shared" si="65"/>
        <v>38.839040664061713</v>
      </c>
      <c r="M534" s="315">
        <f t="shared" si="66"/>
        <v>1333.4737294661188</v>
      </c>
      <c r="N534" s="315">
        <f t="shared" si="67"/>
        <v>266.6947458932238</v>
      </c>
      <c r="O534" s="315">
        <f t="shared" si="68"/>
        <v>1600.1684753593427</v>
      </c>
      <c r="P534" s="315">
        <f t="shared" si="69"/>
        <v>224</v>
      </c>
      <c r="Q534" s="316">
        <f t="shared" si="70"/>
        <v>1.7859023162492664</v>
      </c>
      <c r="R534" s="282">
        <v>2</v>
      </c>
    </row>
    <row r="535" spans="1:18" ht="15.75" thickBot="1" x14ac:dyDescent="0.3">
      <c r="A535" s="254" t="s">
        <v>519</v>
      </c>
      <c r="B535" s="311">
        <f t="shared" si="71"/>
        <v>506</v>
      </c>
      <c r="C535" s="312" t="s">
        <v>367</v>
      </c>
      <c r="D535" s="312" t="s">
        <v>174</v>
      </c>
      <c r="E535" s="313">
        <v>56</v>
      </c>
      <c r="F535" s="314">
        <f>обслуговування!$F$9</f>
        <v>18.35469322222222</v>
      </c>
      <c r="G535" s="314">
        <f>обслуговування!$F$14</f>
        <v>514.75357322849766</v>
      </c>
      <c r="H535" s="314">
        <f>обслуговування!$F$15</f>
        <v>590.82555883754219</v>
      </c>
      <c r="I535" s="314">
        <f>обслуговування!$F$20</f>
        <v>1.8354693222222223</v>
      </c>
      <c r="J535" s="314">
        <f>обслуговування!$F$21</f>
        <v>168.86539419157262</v>
      </c>
      <c r="K535" s="315">
        <f t="shared" si="64"/>
        <v>1294.6346888020571</v>
      </c>
      <c r="L535" s="315">
        <f t="shared" si="65"/>
        <v>38.839040664061713</v>
      </c>
      <c r="M535" s="315">
        <f t="shared" si="66"/>
        <v>1333.4737294661188</v>
      </c>
      <c r="N535" s="315">
        <f t="shared" si="67"/>
        <v>266.6947458932238</v>
      </c>
      <c r="O535" s="315">
        <f t="shared" si="68"/>
        <v>1600.1684753593427</v>
      </c>
      <c r="P535" s="315">
        <f t="shared" si="69"/>
        <v>56</v>
      </c>
      <c r="Q535" s="316">
        <f t="shared" si="70"/>
        <v>7.1436092649970657</v>
      </c>
      <c r="R535" s="282">
        <v>1</v>
      </c>
    </row>
    <row r="536" spans="1:18" ht="15.75" thickBot="1" x14ac:dyDescent="0.3">
      <c r="A536" s="254" t="s">
        <v>519</v>
      </c>
      <c r="B536" s="311">
        <f t="shared" si="71"/>
        <v>507</v>
      </c>
      <c r="C536" s="312" t="s">
        <v>391</v>
      </c>
      <c r="D536" s="312" t="s">
        <v>459</v>
      </c>
      <c r="E536" s="313">
        <v>81</v>
      </c>
      <c r="F536" s="314">
        <f>обслуговування!$F$9</f>
        <v>18.35469322222222</v>
      </c>
      <c r="G536" s="314">
        <f>обслуговування!$F$14</f>
        <v>514.75357322849766</v>
      </c>
      <c r="H536" s="314">
        <f>обслуговування!$F$15</f>
        <v>590.82555883754219</v>
      </c>
      <c r="I536" s="314">
        <f>обслуговування!$F$20</f>
        <v>1.8354693222222223</v>
      </c>
      <c r="J536" s="314">
        <f>обслуговування!$F$21</f>
        <v>168.86539419157262</v>
      </c>
      <c r="K536" s="315">
        <f t="shared" si="64"/>
        <v>1294.6346888020571</v>
      </c>
      <c r="L536" s="315">
        <f t="shared" si="65"/>
        <v>38.839040664061713</v>
      </c>
      <c r="M536" s="315">
        <f t="shared" si="66"/>
        <v>1333.4737294661188</v>
      </c>
      <c r="N536" s="315">
        <f t="shared" si="67"/>
        <v>266.6947458932238</v>
      </c>
      <c r="O536" s="315">
        <f t="shared" si="68"/>
        <v>1600.1684753593427</v>
      </c>
      <c r="P536" s="315">
        <f t="shared" si="69"/>
        <v>81</v>
      </c>
      <c r="Q536" s="316">
        <f t="shared" si="70"/>
        <v>4.9387915906152555</v>
      </c>
      <c r="R536" s="282"/>
    </row>
    <row r="537" spans="1:18" ht="15.75" thickBot="1" x14ac:dyDescent="0.3">
      <c r="A537" s="254" t="s">
        <v>519</v>
      </c>
      <c r="B537" s="311">
        <f t="shared" si="71"/>
        <v>508</v>
      </c>
      <c r="C537" s="312" t="s">
        <v>341</v>
      </c>
      <c r="D537" s="312" t="s">
        <v>207</v>
      </c>
      <c r="E537" s="313">
        <v>73</v>
      </c>
      <c r="F537" s="314">
        <f>обслуговування!$F$9</f>
        <v>18.35469322222222</v>
      </c>
      <c r="G537" s="314">
        <f>обслуговування!$F$14</f>
        <v>514.75357322849766</v>
      </c>
      <c r="H537" s="314">
        <f>обслуговування!$F$15</f>
        <v>590.82555883754219</v>
      </c>
      <c r="I537" s="314">
        <f>обслуговування!$F$20</f>
        <v>1.8354693222222223</v>
      </c>
      <c r="J537" s="314">
        <f>обслуговування!$F$21</f>
        <v>168.86539419157262</v>
      </c>
      <c r="K537" s="315">
        <f t="shared" si="64"/>
        <v>1294.6346888020571</v>
      </c>
      <c r="L537" s="315">
        <f t="shared" si="65"/>
        <v>38.839040664061713</v>
      </c>
      <c r="M537" s="315">
        <f t="shared" si="66"/>
        <v>1333.4737294661188</v>
      </c>
      <c r="N537" s="315">
        <f t="shared" si="67"/>
        <v>266.6947458932238</v>
      </c>
      <c r="O537" s="315">
        <f t="shared" si="68"/>
        <v>1600.1684753593427</v>
      </c>
      <c r="P537" s="315">
        <f t="shared" si="69"/>
        <v>73</v>
      </c>
      <c r="Q537" s="316">
        <f t="shared" si="70"/>
        <v>5.480029025203228</v>
      </c>
      <c r="R537" s="282"/>
    </row>
    <row r="539" spans="1:18" ht="41.25" customHeight="1" x14ac:dyDescent="0.25">
      <c r="B539" s="336" t="s">
        <v>548</v>
      </c>
      <c r="C539" s="336"/>
      <c r="D539" s="336"/>
      <c r="E539" s="336"/>
      <c r="F539" s="336"/>
      <c r="G539" s="336"/>
      <c r="H539" s="336"/>
      <c r="I539" s="336"/>
      <c r="J539" s="336"/>
      <c r="K539" s="336"/>
      <c r="L539" s="336"/>
      <c r="M539" s="336"/>
      <c r="N539" s="336"/>
      <c r="O539" s="336"/>
      <c r="P539" s="336"/>
      <c r="Q539" s="336"/>
      <c r="R539"/>
    </row>
  </sheetData>
  <autoFilter ref="C1:C539"/>
  <mergeCells count="217">
    <mergeCell ref="B539:Q539"/>
    <mergeCell ref="L120:L121"/>
    <mergeCell ref="M120:M121"/>
    <mergeCell ref="B120:B121"/>
    <mergeCell ref="F120:F121"/>
    <mergeCell ref="G120:G121"/>
    <mergeCell ref="H120:H121"/>
    <mergeCell ref="B4:Q4"/>
    <mergeCell ref="F6:Q6"/>
    <mergeCell ref="B6:B7"/>
    <mergeCell ref="C6:C7"/>
    <mergeCell ref="D6:D7"/>
    <mergeCell ref="E6:E7"/>
    <mergeCell ref="N418:N420"/>
    <mergeCell ref="O418:O420"/>
    <mergeCell ref="B422:B423"/>
    <mergeCell ref="B426:B427"/>
    <mergeCell ref="F426:F427"/>
    <mergeCell ref="G426:G427"/>
    <mergeCell ref="N422:N423"/>
    <mergeCell ref="O422:O423"/>
    <mergeCell ref="Q422:Q423"/>
    <mergeCell ref="H418:H420"/>
    <mergeCell ref="I418:I420"/>
    <mergeCell ref="A418:A420"/>
    <mergeCell ref="B418:B420"/>
    <mergeCell ref="F418:F420"/>
    <mergeCell ref="N120:N121"/>
    <mergeCell ref="O120:O121"/>
    <mergeCell ref="Q120:Q121"/>
    <mergeCell ref="A120:A121"/>
    <mergeCell ref="B337:B338"/>
    <mergeCell ref="F337:F338"/>
    <mergeCell ref="G337:G338"/>
    <mergeCell ref="H337:H338"/>
    <mergeCell ref="I337:I338"/>
    <mergeCell ref="J337:J338"/>
    <mergeCell ref="K337:K338"/>
    <mergeCell ref="L337:L338"/>
    <mergeCell ref="M337:M338"/>
    <mergeCell ref="N337:N338"/>
    <mergeCell ref="O337:O338"/>
    <mergeCell ref="Q337:Q338"/>
    <mergeCell ref="I120:I121"/>
    <mergeCell ref="J120:J121"/>
    <mergeCell ref="K120:K121"/>
    <mergeCell ref="Q418:Q420"/>
    <mergeCell ref="G418:G420"/>
    <mergeCell ref="A422:A423"/>
    <mergeCell ref="F422:F423"/>
    <mergeCell ref="G422:G423"/>
    <mergeCell ref="H422:H423"/>
    <mergeCell ref="I422:I423"/>
    <mergeCell ref="J422:J423"/>
    <mergeCell ref="K422:K423"/>
    <mergeCell ref="L422:L423"/>
    <mergeCell ref="M422:M423"/>
    <mergeCell ref="J418:J420"/>
    <mergeCell ref="K418:K420"/>
    <mergeCell ref="L418:L420"/>
    <mergeCell ref="M418:M420"/>
    <mergeCell ref="M426:M427"/>
    <mergeCell ref="N426:N427"/>
    <mergeCell ref="O426:O427"/>
    <mergeCell ref="Q426:Q427"/>
    <mergeCell ref="A428:A431"/>
    <mergeCell ref="F428:F431"/>
    <mergeCell ref="G428:G431"/>
    <mergeCell ref="H428:H431"/>
    <mergeCell ref="I428:I431"/>
    <mergeCell ref="J428:J431"/>
    <mergeCell ref="K428:K431"/>
    <mergeCell ref="L428:L431"/>
    <mergeCell ref="M428:M431"/>
    <mergeCell ref="N428:N431"/>
    <mergeCell ref="O428:O431"/>
    <mergeCell ref="H426:H427"/>
    <mergeCell ref="I426:I427"/>
    <mergeCell ref="J426:J427"/>
    <mergeCell ref="K426:K427"/>
    <mergeCell ref="L426:L427"/>
    <mergeCell ref="A426:A427"/>
    <mergeCell ref="A432:A433"/>
    <mergeCell ref="F432:F433"/>
    <mergeCell ref="G432:G433"/>
    <mergeCell ref="H432:H433"/>
    <mergeCell ref="I432:I433"/>
    <mergeCell ref="J432:J433"/>
    <mergeCell ref="K432:K433"/>
    <mergeCell ref="L432:L433"/>
    <mergeCell ref="M432:M433"/>
    <mergeCell ref="N434:N435"/>
    <mergeCell ref="B434:B435"/>
    <mergeCell ref="F434:F435"/>
    <mergeCell ref="G434:G435"/>
    <mergeCell ref="H434:H435"/>
    <mergeCell ref="I434:I435"/>
    <mergeCell ref="Q428:Q431"/>
    <mergeCell ref="B428:B431"/>
    <mergeCell ref="B432:B433"/>
    <mergeCell ref="N432:N433"/>
    <mergeCell ref="O432:O433"/>
    <mergeCell ref="Q432:Q433"/>
    <mergeCell ref="A439:A441"/>
    <mergeCell ref="A442:A444"/>
    <mergeCell ref="G439:G441"/>
    <mergeCell ref="O434:O435"/>
    <mergeCell ref="Q434:Q435"/>
    <mergeCell ref="B436:B438"/>
    <mergeCell ref="A434:A435"/>
    <mergeCell ref="A436:A438"/>
    <mergeCell ref="F436:F438"/>
    <mergeCell ref="G436:G438"/>
    <mergeCell ref="H436:H438"/>
    <mergeCell ref="I436:I438"/>
    <mergeCell ref="J436:J438"/>
    <mergeCell ref="K436:K438"/>
    <mergeCell ref="L436:L438"/>
    <mergeCell ref="M436:M438"/>
    <mergeCell ref="N436:N438"/>
    <mergeCell ref="O436:O438"/>
    <mergeCell ref="Q436:Q438"/>
    <mergeCell ref="J434:J435"/>
    <mergeCell ref="K434:K435"/>
    <mergeCell ref="L434:L435"/>
    <mergeCell ref="M434:M435"/>
    <mergeCell ref="M439:M441"/>
    <mergeCell ref="N439:N441"/>
    <mergeCell ref="O439:O441"/>
    <mergeCell ref="Q439:Q441"/>
    <mergeCell ref="B442:B444"/>
    <mergeCell ref="F442:F444"/>
    <mergeCell ref="G442:G444"/>
    <mergeCell ref="H442:H444"/>
    <mergeCell ref="I442:I444"/>
    <mergeCell ref="J442:J444"/>
    <mergeCell ref="K442:K444"/>
    <mergeCell ref="L442:L444"/>
    <mergeCell ref="M442:M444"/>
    <mergeCell ref="N442:N444"/>
    <mergeCell ref="O442:O444"/>
    <mergeCell ref="Q442:Q444"/>
    <mergeCell ref="H439:H441"/>
    <mergeCell ref="I439:I441"/>
    <mergeCell ref="J439:J441"/>
    <mergeCell ref="K439:K441"/>
    <mergeCell ref="L439:L441"/>
    <mergeCell ref="F439:F441"/>
    <mergeCell ref="B439:B441"/>
    <mergeCell ref="Q447:Q449"/>
    <mergeCell ref="A452:A453"/>
    <mergeCell ref="A454:A456"/>
    <mergeCell ref="B452:B453"/>
    <mergeCell ref="B454:B456"/>
    <mergeCell ref="F452:F453"/>
    <mergeCell ref="G452:G453"/>
    <mergeCell ref="H452:H453"/>
    <mergeCell ref="I452:I453"/>
    <mergeCell ref="J452:J453"/>
    <mergeCell ref="K452:K453"/>
    <mergeCell ref="L452:L453"/>
    <mergeCell ref="M452:M453"/>
    <mergeCell ref="N452:N453"/>
    <mergeCell ref="I447:I449"/>
    <mergeCell ref="J447:J449"/>
    <mergeCell ref="K447:K449"/>
    <mergeCell ref="L447:L449"/>
    <mergeCell ref="M447:M449"/>
    <mergeCell ref="A447:A449"/>
    <mergeCell ref="F447:F449"/>
    <mergeCell ref="B447:B449"/>
    <mergeCell ref="G447:G449"/>
    <mergeCell ref="H447:H449"/>
    <mergeCell ref="I454:I456"/>
    <mergeCell ref="J454:J456"/>
    <mergeCell ref="K454:K456"/>
    <mergeCell ref="L454:L456"/>
    <mergeCell ref="M454:M456"/>
    <mergeCell ref="N454:N456"/>
    <mergeCell ref="O454:O456"/>
    <mergeCell ref="N447:N449"/>
    <mergeCell ref="O447:O449"/>
    <mergeCell ref="A465:A466"/>
    <mergeCell ref="A468:A469"/>
    <mergeCell ref="F468:F469"/>
    <mergeCell ref="G468:G469"/>
    <mergeCell ref="H468:H469"/>
    <mergeCell ref="I468:I469"/>
    <mergeCell ref="J468:J469"/>
    <mergeCell ref="K468:K469"/>
    <mergeCell ref="L468:L469"/>
    <mergeCell ref="H465:H466"/>
    <mergeCell ref="I465:I466"/>
    <mergeCell ref="P1:Q1"/>
    <mergeCell ref="P2:Q2"/>
    <mergeCell ref="P3:Q3"/>
    <mergeCell ref="M468:M469"/>
    <mergeCell ref="N468:N469"/>
    <mergeCell ref="O468:O469"/>
    <mergeCell ref="Q468:Q469"/>
    <mergeCell ref="B468:B469"/>
    <mergeCell ref="J465:J466"/>
    <mergeCell ref="K465:K466"/>
    <mergeCell ref="L465:L466"/>
    <mergeCell ref="M465:M466"/>
    <mergeCell ref="N465:N466"/>
    <mergeCell ref="B465:B466"/>
    <mergeCell ref="F465:F466"/>
    <mergeCell ref="G465:G466"/>
    <mergeCell ref="O465:O466"/>
    <mergeCell ref="Q465:Q466"/>
    <mergeCell ref="O452:O453"/>
    <mergeCell ref="Q452:Q453"/>
    <mergeCell ref="Q454:Q456"/>
    <mergeCell ref="F454:F456"/>
    <mergeCell ref="G454:G456"/>
    <mergeCell ref="H454:H456"/>
  </mergeCells>
  <phoneticPr fontId="45" type="noConversion"/>
  <pageMargins left="0.59055118110236227" right="0.51181102362204722" top="1.3779527559055118" bottom="0.47244094488188981" header="0.31496062992125984" footer="0.31496062992125984"/>
  <pageSetup paperSize="9" scale="65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view="pageBreakPreview" topLeftCell="A19" zoomScale="60" zoomScaleNormal="80" workbookViewId="0">
      <selection activeCell="B56" sqref="B56:R56"/>
    </sheetView>
  </sheetViews>
  <sheetFormatPr defaultRowHeight="15" x14ac:dyDescent="0.25"/>
  <cols>
    <col min="2" max="2" width="8" style="263" customWidth="1"/>
    <col min="3" max="3" width="22.5703125" style="263" customWidth="1"/>
    <col min="4" max="4" width="12.28515625" style="263" customWidth="1"/>
    <col min="5" max="5" width="12.140625" style="263" customWidth="1"/>
    <col min="6" max="6" width="15.42578125" style="263" bestFit="1" customWidth="1"/>
    <col min="7" max="7" width="13.42578125" style="263" customWidth="1"/>
    <col min="8" max="8" width="13.5703125" style="263" bestFit="1" customWidth="1"/>
    <col min="9" max="10" width="13.7109375" style="263" bestFit="1" customWidth="1"/>
    <col min="11" max="11" width="15.42578125" style="263" bestFit="1" customWidth="1"/>
    <col min="12" max="12" width="13.7109375" style="263" bestFit="1" customWidth="1"/>
    <col min="13" max="13" width="16.7109375" style="263" customWidth="1"/>
    <col min="14" max="14" width="16.140625" style="263" customWidth="1"/>
    <col min="15" max="15" width="16.5703125" style="263" bestFit="1" customWidth="1"/>
    <col min="16" max="16" width="16.5703125" style="263" customWidth="1"/>
    <col min="17" max="17" width="14" style="263" customWidth="1"/>
    <col min="18" max="18" width="19.140625" style="263" customWidth="1"/>
  </cols>
  <sheetData>
    <row r="1" spans="1:21" ht="15.75" x14ac:dyDescent="0.25">
      <c r="R1" s="310" t="s">
        <v>549</v>
      </c>
      <c r="S1" s="310"/>
    </row>
    <row r="2" spans="1:21" ht="34.5" customHeight="1" x14ac:dyDescent="0.25">
      <c r="Q2" s="390" t="s">
        <v>540</v>
      </c>
      <c r="R2" s="390"/>
      <c r="S2" s="310"/>
    </row>
    <row r="3" spans="1:21" ht="15.75" customHeight="1" x14ac:dyDescent="0.25">
      <c r="Q3" s="390" t="s">
        <v>542</v>
      </c>
      <c r="R3" s="390"/>
      <c r="S3" s="310"/>
    </row>
    <row r="4" spans="1:21" ht="22.5" x14ac:dyDescent="0.3">
      <c r="B4" s="407" t="s">
        <v>528</v>
      </c>
      <c r="C4" s="407"/>
      <c r="D4" s="407"/>
      <c r="E4" s="407"/>
      <c r="F4" s="407"/>
      <c r="G4" s="407"/>
      <c r="H4" s="407"/>
      <c r="I4" s="407"/>
      <c r="J4" s="407"/>
      <c r="K4" s="407"/>
      <c r="L4" s="407"/>
      <c r="M4" s="407"/>
      <c r="N4" s="407"/>
      <c r="O4" s="407"/>
      <c r="P4" s="407"/>
      <c r="Q4" s="407"/>
      <c r="R4" s="407"/>
    </row>
    <row r="5" spans="1:21" ht="15.75" thickBot="1" x14ac:dyDescent="0.3"/>
    <row r="6" spans="1:21" ht="31.5" customHeight="1" x14ac:dyDescent="0.25">
      <c r="B6" s="410" t="s">
        <v>88</v>
      </c>
      <c r="C6" s="412" t="s">
        <v>105</v>
      </c>
      <c r="D6" s="412" t="s">
        <v>106</v>
      </c>
      <c r="E6" s="416" t="s">
        <v>107</v>
      </c>
      <c r="F6" s="408" t="s">
        <v>108</v>
      </c>
      <c r="G6" s="408"/>
      <c r="H6" s="408"/>
      <c r="I6" s="408"/>
      <c r="J6" s="408"/>
      <c r="K6" s="408"/>
      <c r="L6" s="408"/>
      <c r="M6" s="408"/>
      <c r="N6" s="408"/>
      <c r="O6" s="408"/>
      <c r="P6" s="408"/>
      <c r="Q6" s="408"/>
      <c r="R6" s="409"/>
      <c r="S6" s="131"/>
      <c r="T6" s="131"/>
      <c r="U6" s="131"/>
    </row>
    <row r="7" spans="1:21" ht="100.5" customHeight="1" thickBot="1" x14ac:dyDescent="0.3">
      <c r="B7" s="411"/>
      <c r="C7" s="413"/>
      <c r="D7" s="413"/>
      <c r="E7" s="417"/>
      <c r="F7" s="308" t="s">
        <v>109</v>
      </c>
      <c r="G7" s="308" t="s">
        <v>271</v>
      </c>
      <c r="H7" s="308" t="s">
        <v>110</v>
      </c>
      <c r="I7" s="308" t="s">
        <v>111</v>
      </c>
      <c r="J7" s="308" t="s">
        <v>235</v>
      </c>
      <c r="K7" s="308" t="s">
        <v>112</v>
      </c>
      <c r="L7" s="308" t="s">
        <v>113</v>
      </c>
      <c r="M7" s="308" t="s">
        <v>531</v>
      </c>
      <c r="N7" s="308" t="s">
        <v>115</v>
      </c>
      <c r="O7" s="308" t="s">
        <v>529</v>
      </c>
      <c r="P7" s="308" t="s">
        <v>530</v>
      </c>
      <c r="Q7" s="308" t="s">
        <v>27</v>
      </c>
      <c r="R7" s="309" t="s">
        <v>117</v>
      </c>
      <c r="S7" s="132"/>
      <c r="T7" s="132"/>
      <c r="U7" s="18"/>
    </row>
    <row r="8" spans="1:21" ht="15.75" thickBot="1" x14ac:dyDescent="0.3">
      <c r="A8" s="253" t="s">
        <v>520</v>
      </c>
      <c r="B8" s="311">
        <v>1</v>
      </c>
      <c r="C8" s="312" t="s">
        <v>138</v>
      </c>
      <c r="D8" s="312" t="s">
        <v>167</v>
      </c>
      <c r="E8" s="313">
        <v>109</v>
      </c>
      <c r="F8" s="314">
        <f>заміна!$I$9</f>
        <v>3633.1087784558172</v>
      </c>
      <c r="G8" s="314">
        <f>заміна!$I$14</f>
        <v>507.08099872403142</v>
      </c>
      <c r="H8" s="314">
        <f>заміна!$I$15</f>
        <v>194.75031971928689</v>
      </c>
      <c r="I8" s="314">
        <f>заміна!$I$19</f>
        <v>363.31087784558173</v>
      </c>
      <c r="J8" s="314">
        <f>заміна!$I$20</f>
        <v>704.73764621170756</v>
      </c>
      <c r="K8" s="315">
        <f t="shared" ref="K8:K36" si="0">F8+G8+H8+I8+J8</f>
        <v>5402.9886209564247</v>
      </c>
      <c r="L8" s="315">
        <f t="shared" ref="L8:L36" si="1">K8*3/100</f>
        <v>162.08965862869275</v>
      </c>
      <c r="M8" s="315">
        <f t="shared" ref="M8:M36" si="2">K8+L8</f>
        <v>5565.0782795851173</v>
      </c>
      <c r="N8" s="315">
        <f t="shared" ref="N8:N36" si="3">M8*0.2</f>
        <v>1113.0156559170234</v>
      </c>
      <c r="O8" s="315">
        <f t="shared" ref="O8:O53" si="4">M8+N8</f>
        <v>6678.093935502141</v>
      </c>
      <c r="P8" s="315">
        <f>O8/5/12</f>
        <v>111.30156559170234</v>
      </c>
      <c r="Q8" s="315">
        <f t="shared" ref="Q8:Q53" si="5">E8</f>
        <v>109</v>
      </c>
      <c r="R8" s="316">
        <f>P8*3/Q8</f>
        <v>3.0633458419734589</v>
      </c>
      <c r="S8" s="18"/>
      <c r="T8" s="18"/>
      <c r="U8" s="18"/>
    </row>
    <row r="9" spans="1:21" ht="15.75" thickBot="1" x14ac:dyDescent="0.3">
      <c r="A9" s="253" t="s">
        <v>520</v>
      </c>
      <c r="B9" s="311">
        <f>B8+1</f>
        <v>2</v>
      </c>
      <c r="C9" s="312" t="s">
        <v>138</v>
      </c>
      <c r="D9" s="312" t="s">
        <v>169</v>
      </c>
      <c r="E9" s="313">
        <v>71</v>
      </c>
      <c r="F9" s="314">
        <f>заміна!$I$9</f>
        <v>3633.1087784558172</v>
      </c>
      <c r="G9" s="314">
        <f>заміна!$I$14</f>
        <v>507.08099872403142</v>
      </c>
      <c r="H9" s="314">
        <f>заміна!$I$15</f>
        <v>194.75031971928689</v>
      </c>
      <c r="I9" s="314">
        <f>заміна!$I$19</f>
        <v>363.31087784558173</v>
      </c>
      <c r="J9" s="314">
        <f>заміна!$I$20</f>
        <v>704.73764621170756</v>
      </c>
      <c r="K9" s="315">
        <f t="shared" si="0"/>
        <v>5402.9886209564247</v>
      </c>
      <c r="L9" s="315">
        <f t="shared" si="1"/>
        <v>162.08965862869275</v>
      </c>
      <c r="M9" s="315">
        <f t="shared" si="2"/>
        <v>5565.0782795851173</v>
      </c>
      <c r="N9" s="315">
        <f t="shared" si="3"/>
        <v>1113.0156559170234</v>
      </c>
      <c r="O9" s="315">
        <f t="shared" si="4"/>
        <v>6678.093935502141</v>
      </c>
      <c r="P9" s="315">
        <f t="shared" ref="P9:P53" si="6">O9/5/12</f>
        <v>111.30156559170234</v>
      </c>
      <c r="Q9" s="315">
        <f t="shared" si="5"/>
        <v>71</v>
      </c>
      <c r="R9" s="316">
        <f t="shared" ref="R9:R53" si="7">P9*3/Q9</f>
        <v>4.7028830531705212</v>
      </c>
      <c r="S9" s="18"/>
      <c r="T9" s="18"/>
      <c r="U9" s="18"/>
    </row>
    <row r="10" spans="1:21" ht="15.75" thickBot="1" x14ac:dyDescent="0.3">
      <c r="A10" s="253" t="s">
        <v>520</v>
      </c>
      <c r="B10" s="311">
        <f t="shared" ref="B10:B53" si="8">B9+1</f>
        <v>3</v>
      </c>
      <c r="C10" s="312" t="s">
        <v>140</v>
      </c>
      <c r="D10" s="312" t="s">
        <v>171</v>
      </c>
      <c r="E10" s="313">
        <v>130</v>
      </c>
      <c r="F10" s="314">
        <f>заміна!$I$9</f>
        <v>3633.1087784558172</v>
      </c>
      <c r="G10" s="314">
        <f>заміна!$I$14</f>
        <v>507.08099872403142</v>
      </c>
      <c r="H10" s="314">
        <f>заміна!$I$15</f>
        <v>194.75031971928689</v>
      </c>
      <c r="I10" s="314">
        <f>заміна!$I$19</f>
        <v>363.31087784558173</v>
      </c>
      <c r="J10" s="314">
        <f>заміна!$I$20</f>
        <v>704.73764621170756</v>
      </c>
      <c r="K10" s="315">
        <f t="shared" si="0"/>
        <v>5402.9886209564247</v>
      </c>
      <c r="L10" s="315">
        <f t="shared" si="1"/>
        <v>162.08965862869275</v>
      </c>
      <c r="M10" s="315">
        <f t="shared" si="2"/>
        <v>5565.0782795851173</v>
      </c>
      <c r="N10" s="315">
        <f t="shared" si="3"/>
        <v>1113.0156559170234</v>
      </c>
      <c r="O10" s="315">
        <f t="shared" si="4"/>
        <v>6678.093935502141</v>
      </c>
      <c r="P10" s="315">
        <f t="shared" si="6"/>
        <v>111.30156559170234</v>
      </c>
      <c r="Q10" s="315">
        <f t="shared" si="5"/>
        <v>130</v>
      </c>
      <c r="R10" s="316">
        <f t="shared" si="7"/>
        <v>2.5684976675008233</v>
      </c>
      <c r="S10" s="18"/>
      <c r="T10" s="18"/>
      <c r="U10" s="18"/>
    </row>
    <row r="11" spans="1:21" ht="15.75" thickBot="1" x14ac:dyDescent="0.3">
      <c r="A11" s="253" t="s">
        <v>520</v>
      </c>
      <c r="B11" s="311">
        <f t="shared" si="8"/>
        <v>4</v>
      </c>
      <c r="C11" s="312" t="s">
        <v>140</v>
      </c>
      <c r="D11" s="312" t="s">
        <v>173</v>
      </c>
      <c r="E11" s="313">
        <v>100</v>
      </c>
      <c r="F11" s="314">
        <f>заміна!$I$9</f>
        <v>3633.1087784558172</v>
      </c>
      <c r="G11" s="314">
        <f>заміна!$I$14</f>
        <v>507.08099872403142</v>
      </c>
      <c r="H11" s="314">
        <f>заміна!$I$15</f>
        <v>194.75031971928689</v>
      </c>
      <c r="I11" s="314">
        <f>заміна!$I$19</f>
        <v>363.31087784558173</v>
      </c>
      <c r="J11" s="314">
        <f>заміна!$I$20</f>
        <v>704.73764621170756</v>
      </c>
      <c r="K11" s="315">
        <f t="shared" si="0"/>
        <v>5402.9886209564247</v>
      </c>
      <c r="L11" s="315">
        <f t="shared" si="1"/>
        <v>162.08965862869275</v>
      </c>
      <c r="M11" s="315">
        <f t="shared" si="2"/>
        <v>5565.0782795851173</v>
      </c>
      <c r="N11" s="315">
        <f t="shared" si="3"/>
        <v>1113.0156559170234</v>
      </c>
      <c r="O11" s="315">
        <f t="shared" si="4"/>
        <v>6678.093935502141</v>
      </c>
      <c r="P11" s="315">
        <f t="shared" si="6"/>
        <v>111.30156559170234</v>
      </c>
      <c r="Q11" s="315">
        <f t="shared" si="5"/>
        <v>100</v>
      </c>
      <c r="R11" s="316">
        <f t="shared" si="7"/>
        <v>3.3390469677510701</v>
      </c>
      <c r="S11" s="18"/>
      <c r="T11" s="18"/>
      <c r="U11" s="18"/>
    </row>
    <row r="12" spans="1:21" ht="15.75" thickBot="1" x14ac:dyDescent="0.3">
      <c r="A12" s="253" t="s">
        <v>520</v>
      </c>
      <c r="B12" s="311">
        <f t="shared" si="8"/>
        <v>5</v>
      </c>
      <c r="C12" s="312" t="s">
        <v>140</v>
      </c>
      <c r="D12" s="312" t="s">
        <v>175</v>
      </c>
      <c r="E12" s="313">
        <v>60</v>
      </c>
      <c r="F12" s="314">
        <f>заміна!$I$9</f>
        <v>3633.1087784558172</v>
      </c>
      <c r="G12" s="314">
        <f>заміна!$I$14</f>
        <v>507.08099872403142</v>
      </c>
      <c r="H12" s="314">
        <f>заміна!$I$15</f>
        <v>194.75031971928689</v>
      </c>
      <c r="I12" s="314">
        <f>заміна!$I$19</f>
        <v>363.31087784558173</v>
      </c>
      <c r="J12" s="314">
        <f>заміна!$I$20</f>
        <v>704.73764621170756</v>
      </c>
      <c r="K12" s="315">
        <f t="shared" si="0"/>
        <v>5402.9886209564247</v>
      </c>
      <c r="L12" s="315">
        <f t="shared" si="1"/>
        <v>162.08965862869275</v>
      </c>
      <c r="M12" s="315">
        <f t="shared" si="2"/>
        <v>5565.0782795851173</v>
      </c>
      <c r="N12" s="315">
        <f t="shared" si="3"/>
        <v>1113.0156559170234</v>
      </c>
      <c r="O12" s="315">
        <f t="shared" si="4"/>
        <v>6678.093935502141</v>
      </c>
      <c r="P12" s="315">
        <f t="shared" si="6"/>
        <v>111.30156559170234</v>
      </c>
      <c r="Q12" s="315">
        <f t="shared" si="5"/>
        <v>60</v>
      </c>
      <c r="R12" s="316">
        <f t="shared" si="7"/>
        <v>5.5650782795851175</v>
      </c>
      <c r="S12" s="18"/>
      <c r="T12" s="18"/>
      <c r="U12" s="18"/>
    </row>
    <row r="13" spans="1:21" ht="15.75" thickBot="1" x14ac:dyDescent="0.3">
      <c r="A13" s="253" t="s">
        <v>520</v>
      </c>
      <c r="B13" s="311">
        <f t="shared" si="8"/>
        <v>6</v>
      </c>
      <c r="C13" s="312" t="s">
        <v>140</v>
      </c>
      <c r="D13" s="312" t="s">
        <v>177</v>
      </c>
      <c r="E13" s="313">
        <v>60</v>
      </c>
      <c r="F13" s="314">
        <f>заміна!$I$9</f>
        <v>3633.1087784558172</v>
      </c>
      <c r="G13" s="314">
        <f>заміна!$I$14</f>
        <v>507.08099872403142</v>
      </c>
      <c r="H13" s="314">
        <f>заміна!$I$15</f>
        <v>194.75031971928689</v>
      </c>
      <c r="I13" s="314">
        <f>заміна!$I$19</f>
        <v>363.31087784558173</v>
      </c>
      <c r="J13" s="314">
        <f>заміна!$I$20</f>
        <v>704.73764621170756</v>
      </c>
      <c r="K13" s="315">
        <f t="shared" si="0"/>
        <v>5402.9886209564247</v>
      </c>
      <c r="L13" s="315">
        <f t="shared" si="1"/>
        <v>162.08965862869275</v>
      </c>
      <c r="M13" s="315">
        <f t="shared" si="2"/>
        <v>5565.0782795851173</v>
      </c>
      <c r="N13" s="315">
        <f t="shared" si="3"/>
        <v>1113.0156559170234</v>
      </c>
      <c r="O13" s="315">
        <f t="shared" si="4"/>
        <v>6678.093935502141</v>
      </c>
      <c r="P13" s="315">
        <f t="shared" si="6"/>
        <v>111.30156559170234</v>
      </c>
      <c r="Q13" s="315">
        <f t="shared" si="5"/>
        <v>60</v>
      </c>
      <c r="R13" s="316">
        <f t="shared" si="7"/>
        <v>5.5650782795851175</v>
      </c>
      <c r="S13" s="18"/>
      <c r="T13" s="18"/>
      <c r="U13" s="18"/>
    </row>
    <row r="14" spans="1:21" ht="15.75" thickBot="1" x14ac:dyDescent="0.3">
      <c r="A14" s="253" t="s">
        <v>520</v>
      </c>
      <c r="B14" s="311">
        <f t="shared" si="8"/>
        <v>7</v>
      </c>
      <c r="C14" s="312" t="s">
        <v>144</v>
      </c>
      <c r="D14" s="312" t="s">
        <v>180</v>
      </c>
      <c r="E14" s="313">
        <v>60</v>
      </c>
      <c r="F14" s="314">
        <f>заміна!$I$9</f>
        <v>3633.1087784558172</v>
      </c>
      <c r="G14" s="314">
        <f>заміна!$I$14</f>
        <v>507.08099872403142</v>
      </c>
      <c r="H14" s="314">
        <f>заміна!$I$15</f>
        <v>194.75031971928689</v>
      </c>
      <c r="I14" s="314">
        <f>заміна!$I$19</f>
        <v>363.31087784558173</v>
      </c>
      <c r="J14" s="314">
        <f>заміна!$I$20</f>
        <v>704.73764621170756</v>
      </c>
      <c r="K14" s="315">
        <f t="shared" si="0"/>
        <v>5402.9886209564247</v>
      </c>
      <c r="L14" s="315">
        <f t="shared" si="1"/>
        <v>162.08965862869275</v>
      </c>
      <c r="M14" s="315">
        <f t="shared" si="2"/>
        <v>5565.0782795851173</v>
      </c>
      <c r="N14" s="315">
        <f t="shared" si="3"/>
        <v>1113.0156559170234</v>
      </c>
      <c r="O14" s="315">
        <f t="shared" si="4"/>
        <v>6678.093935502141</v>
      </c>
      <c r="P14" s="315">
        <f t="shared" si="6"/>
        <v>111.30156559170234</v>
      </c>
      <c r="Q14" s="315">
        <f t="shared" si="5"/>
        <v>60</v>
      </c>
      <c r="R14" s="316">
        <f t="shared" si="7"/>
        <v>5.5650782795851175</v>
      </c>
      <c r="S14" s="18"/>
      <c r="T14" s="18"/>
      <c r="U14" s="18"/>
    </row>
    <row r="15" spans="1:21" ht="15.75" thickBot="1" x14ac:dyDescent="0.3">
      <c r="A15" s="253" t="s">
        <v>520</v>
      </c>
      <c r="B15" s="311">
        <f t="shared" si="8"/>
        <v>8</v>
      </c>
      <c r="C15" s="312" t="s">
        <v>144</v>
      </c>
      <c r="D15" s="312" t="s">
        <v>182</v>
      </c>
      <c r="E15" s="313">
        <v>60</v>
      </c>
      <c r="F15" s="314">
        <f>заміна!$I$9</f>
        <v>3633.1087784558172</v>
      </c>
      <c r="G15" s="314">
        <f>заміна!$I$14</f>
        <v>507.08099872403142</v>
      </c>
      <c r="H15" s="314">
        <f>заміна!$I$15</f>
        <v>194.75031971928689</v>
      </c>
      <c r="I15" s="314">
        <f>заміна!$I$19</f>
        <v>363.31087784558173</v>
      </c>
      <c r="J15" s="314">
        <f>заміна!$I$20</f>
        <v>704.73764621170756</v>
      </c>
      <c r="K15" s="315">
        <f t="shared" si="0"/>
        <v>5402.9886209564247</v>
      </c>
      <c r="L15" s="315">
        <f t="shared" si="1"/>
        <v>162.08965862869275</v>
      </c>
      <c r="M15" s="315">
        <f t="shared" si="2"/>
        <v>5565.0782795851173</v>
      </c>
      <c r="N15" s="315">
        <f t="shared" si="3"/>
        <v>1113.0156559170234</v>
      </c>
      <c r="O15" s="315">
        <f t="shared" si="4"/>
        <v>6678.093935502141</v>
      </c>
      <c r="P15" s="315">
        <f t="shared" si="6"/>
        <v>111.30156559170234</v>
      </c>
      <c r="Q15" s="315">
        <f t="shared" si="5"/>
        <v>60</v>
      </c>
      <c r="R15" s="316">
        <f t="shared" si="7"/>
        <v>5.5650782795851175</v>
      </c>
      <c r="S15" s="18"/>
      <c r="T15" s="18"/>
      <c r="U15" s="18"/>
    </row>
    <row r="16" spans="1:21" ht="15.75" thickBot="1" x14ac:dyDescent="0.3">
      <c r="A16" s="253" t="s">
        <v>520</v>
      </c>
      <c r="B16" s="311">
        <f t="shared" si="8"/>
        <v>9</v>
      </c>
      <c r="C16" s="312" t="s">
        <v>145</v>
      </c>
      <c r="D16" s="312" t="s">
        <v>184</v>
      </c>
      <c r="E16" s="313">
        <v>127</v>
      </c>
      <c r="F16" s="314">
        <f>заміна!$I$9</f>
        <v>3633.1087784558172</v>
      </c>
      <c r="G16" s="314">
        <f>заміна!$I$14</f>
        <v>507.08099872403142</v>
      </c>
      <c r="H16" s="314">
        <f>заміна!$I$15</f>
        <v>194.75031971928689</v>
      </c>
      <c r="I16" s="314">
        <f>заміна!$I$19</f>
        <v>363.31087784558173</v>
      </c>
      <c r="J16" s="314">
        <f>заміна!$I$20</f>
        <v>704.73764621170756</v>
      </c>
      <c r="K16" s="315">
        <f t="shared" si="0"/>
        <v>5402.9886209564247</v>
      </c>
      <c r="L16" s="315">
        <f t="shared" si="1"/>
        <v>162.08965862869275</v>
      </c>
      <c r="M16" s="315">
        <f t="shared" si="2"/>
        <v>5565.0782795851173</v>
      </c>
      <c r="N16" s="315">
        <f t="shared" si="3"/>
        <v>1113.0156559170234</v>
      </c>
      <c r="O16" s="315">
        <f t="shared" si="4"/>
        <v>6678.093935502141</v>
      </c>
      <c r="P16" s="315">
        <f t="shared" si="6"/>
        <v>111.30156559170234</v>
      </c>
      <c r="Q16" s="315">
        <f t="shared" si="5"/>
        <v>127</v>
      </c>
      <c r="R16" s="316">
        <f t="shared" si="7"/>
        <v>2.6291708407488743</v>
      </c>
      <c r="S16" s="18"/>
      <c r="T16" s="18"/>
      <c r="U16" s="18"/>
    </row>
    <row r="17" spans="1:21" ht="15.75" thickBot="1" x14ac:dyDescent="0.3">
      <c r="A17" s="253" t="s">
        <v>520</v>
      </c>
      <c r="B17" s="311">
        <f t="shared" si="8"/>
        <v>10</v>
      </c>
      <c r="C17" s="312" t="s">
        <v>145</v>
      </c>
      <c r="D17" s="312" t="s">
        <v>186</v>
      </c>
      <c r="E17" s="313">
        <v>60</v>
      </c>
      <c r="F17" s="314">
        <f>заміна!$I$9</f>
        <v>3633.1087784558172</v>
      </c>
      <c r="G17" s="314">
        <f>заміна!$I$14</f>
        <v>507.08099872403142</v>
      </c>
      <c r="H17" s="314">
        <f>заміна!$I$15</f>
        <v>194.75031971928689</v>
      </c>
      <c r="I17" s="314">
        <f>заміна!$I$19</f>
        <v>363.31087784558173</v>
      </c>
      <c r="J17" s="314">
        <f>заміна!$I$20</f>
        <v>704.73764621170756</v>
      </c>
      <c r="K17" s="315">
        <f t="shared" si="0"/>
        <v>5402.9886209564247</v>
      </c>
      <c r="L17" s="315">
        <f t="shared" si="1"/>
        <v>162.08965862869275</v>
      </c>
      <c r="M17" s="315">
        <f t="shared" si="2"/>
        <v>5565.0782795851173</v>
      </c>
      <c r="N17" s="315">
        <f t="shared" si="3"/>
        <v>1113.0156559170234</v>
      </c>
      <c r="O17" s="315">
        <f t="shared" si="4"/>
        <v>6678.093935502141</v>
      </c>
      <c r="P17" s="315">
        <f t="shared" si="6"/>
        <v>111.30156559170234</v>
      </c>
      <c r="Q17" s="315">
        <f t="shared" si="5"/>
        <v>60</v>
      </c>
      <c r="R17" s="316">
        <f t="shared" si="7"/>
        <v>5.5650782795851175</v>
      </c>
      <c r="S17" s="18"/>
      <c r="T17" s="18"/>
      <c r="U17" s="18"/>
    </row>
    <row r="18" spans="1:21" ht="15.75" thickBot="1" x14ac:dyDescent="0.3">
      <c r="A18" s="253" t="s">
        <v>520</v>
      </c>
      <c r="B18" s="311">
        <f t="shared" si="8"/>
        <v>11</v>
      </c>
      <c r="C18" s="312" t="s">
        <v>145</v>
      </c>
      <c r="D18" s="312" t="s">
        <v>188</v>
      </c>
      <c r="E18" s="313">
        <v>59</v>
      </c>
      <c r="F18" s="314">
        <f>заміна!$I$9</f>
        <v>3633.1087784558172</v>
      </c>
      <c r="G18" s="314">
        <f>заміна!$I$14</f>
        <v>507.08099872403142</v>
      </c>
      <c r="H18" s="314">
        <f>заміна!$I$15</f>
        <v>194.75031971928689</v>
      </c>
      <c r="I18" s="314">
        <f>заміна!$I$19</f>
        <v>363.31087784558173</v>
      </c>
      <c r="J18" s="314">
        <f>заміна!$I$20</f>
        <v>704.73764621170756</v>
      </c>
      <c r="K18" s="315">
        <f t="shared" si="0"/>
        <v>5402.9886209564247</v>
      </c>
      <c r="L18" s="315">
        <f t="shared" si="1"/>
        <v>162.08965862869275</v>
      </c>
      <c r="M18" s="315">
        <f t="shared" si="2"/>
        <v>5565.0782795851173</v>
      </c>
      <c r="N18" s="315">
        <f t="shared" si="3"/>
        <v>1113.0156559170234</v>
      </c>
      <c r="O18" s="315">
        <f t="shared" si="4"/>
        <v>6678.093935502141</v>
      </c>
      <c r="P18" s="315">
        <f t="shared" si="6"/>
        <v>111.30156559170234</v>
      </c>
      <c r="Q18" s="315">
        <f t="shared" si="5"/>
        <v>59</v>
      </c>
      <c r="R18" s="316">
        <f t="shared" si="7"/>
        <v>5.6594016402560516</v>
      </c>
      <c r="S18" s="18"/>
      <c r="T18" s="18"/>
      <c r="U18" s="18"/>
    </row>
    <row r="19" spans="1:21" ht="15.75" thickBot="1" x14ac:dyDescent="0.3">
      <c r="A19" s="253" t="s">
        <v>520</v>
      </c>
      <c r="B19" s="311">
        <f t="shared" si="8"/>
        <v>12</v>
      </c>
      <c r="C19" s="312" t="s">
        <v>145</v>
      </c>
      <c r="D19" s="312" t="s">
        <v>190</v>
      </c>
      <c r="E19" s="313">
        <v>142</v>
      </c>
      <c r="F19" s="314">
        <f>заміна!$I$9</f>
        <v>3633.1087784558172</v>
      </c>
      <c r="G19" s="314">
        <f>заміна!$I$14</f>
        <v>507.08099872403142</v>
      </c>
      <c r="H19" s="314">
        <f>заміна!$I$15</f>
        <v>194.75031971928689</v>
      </c>
      <c r="I19" s="314">
        <f>заміна!$I$19</f>
        <v>363.31087784558173</v>
      </c>
      <c r="J19" s="314">
        <f>заміна!$I$20</f>
        <v>704.73764621170756</v>
      </c>
      <c r="K19" s="315">
        <f t="shared" si="0"/>
        <v>5402.9886209564247</v>
      </c>
      <c r="L19" s="315">
        <f t="shared" si="1"/>
        <v>162.08965862869275</v>
      </c>
      <c r="M19" s="315">
        <f t="shared" si="2"/>
        <v>5565.0782795851173</v>
      </c>
      <c r="N19" s="315">
        <f t="shared" si="3"/>
        <v>1113.0156559170234</v>
      </c>
      <c r="O19" s="315">
        <f t="shared" si="4"/>
        <v>6678.093935502141</v>
      </c>
      <c r="P19" s="315">
        <f t="shared" si="6"/>
        <v>111.30156559170234</v>
      </c>
      <c r="Q19" s="315">
        <f t="shared" si="5"/>
        <v>142</v>
      </c>
      <c r="R19" s="316">
        <f t="shared" si="7"/>
        <v>2.3514415265852606</v>
      </c>
      <c r="S19" s="18"/>
      <c r="T19" s="18"/>
      <c r="U19" s="18"/>
    </row>
    <row r="20" spans="1:21" ht="15.75" thickBot="1" x14ac:dyDescent="0.3">
      <c r="A20" s="253" t="s">
        <v>522</v>
      </c>
      <c r="B20" s="311">
        <f t="shared" si="8"/>
        <v>13</v>
      </c>
      <c r="C20" s="312" t="s">
        <v>147</v>
      </c>
      <c r="D20" s="312" t="s">
        <v>174</v>
      </c>
      <c r="E20" s="313">
        <v>61</v>
      </c>
      <c r="F20" s="314">
        <f>заміна!$I$9</f>
        <v>3633.1087784558172</v>
      </c>
      <c r="G20" s="314">
        <f>заміна!$I$14</f>
        <v>507.08099872403142</v>
      </c>
      <c r="H20" s="314">
        <f>заміна!$I$15</f>
        <v>194.75031971928689</v>
      </c>
      <c r="I20" s="314">
        <f>заміна!$I$19</f>
        <v>363.31087784558173</v>
      </c>
      <c r="J20" s="314">
        <f>заміна!$I$20</f>
        <v>704.73764621170756</v>
      </c>
      <c r="K20" s="315">
        <f t="shared" si="0"/>
        <v>5402.9886209564247</v>
      </c>
      <c r="L20" s="315">
        <f t="shared" si="1"/>
        <v>162.08965862869275</v>
      </c>
      <c r="M20" s="315">
        <f t="shared" si="2"/>
        <v>5565.0782795851173</v>
      </c>
      <c r="N20" s="315">
        <f t="shared" si="3"/>
        <v>1113.0156559170234</v>
      </c>
      <c r="O20" s="315">
        <f t="shared" si="4"/>
        <v>6678.093935502141</v>
      </c>
      <c r="P20" s="315">
        <f t="shared" si="6"/>
        <v>111.30156559170234</v>
      </c>
      <c r="Q20" s="315">
        <f t="shared" si="5"/>
        <v>61</v>
      </c>
      <c r="R20" s="316">
        <f t="shared" si="7"/>
        <v>5.4738474881165082</v>
      </c>
      <c r="S20" s="18"/>
      <c r="T20" s="18"/>
      <c r="U20" s="18"/>
    </row>
    <row r="21" spans="1:21" ht="15.75" thickBot="1" x14ac:dyDescent="0.3">
      <c r="A21" s="253" t="s">
        <v>522</v>
      </c>
      <c r="B21" s="311">
        <f t="shared" si="8"/>
        <v>14</v>
      </c>
      <c r="C21" s="312" t="s">
        <v>147</v>
      </c>
      <c r="D21" s="312" t="s">
        <v>180</v>
      </c>
      <c r="E21" s="313">
        <v>60</v>
      </c>
      <c r="F21" s="314">
        <f>заміна!$I$9</f>
        <v>3633.1087784558172</v>
      </c>
      <c r="G21" s="314">
        <f>заміна!$I$14</f>
        <v>507.08099872403142</v>
      </c>
      <c r="H21" s="314">
        <f>заміна!$I$15</f>
        <v>194.75031971928689</v>
      </c>
      <c r="I21" s="314">
        <f>заміна!$I$19</f>
        <v>363.31087784558173</v>
      </c>
      <c r="J21" s="314">
        <f>заміна!$I$20</f>
        <v>704.73764621170756</v>
      </c>
      <c r="K21" s="315">
        <f t="shared" si="0"/>
        <v>5402.9886209564247</v>
      </c>
      <c r="L21" s="315">
        <f t="shared" si="1"/>
        <v>162.08965862869275</v>
      </c>
      <c r="M21" s="315">
        <f t="shared" si="2"/>
        <v>5565.0782795851173</v>
      </c>
      <c r="N21" s="315">
        <f t="shared" si="3"/>
        <v>1113.0156559170234</v>
      </c>
      <c r="O21" s="315">
        <f t="shared" si="4"/>
        <v>6678.093935502141</v>
      </c>
      <c r="P21" s="315">
        <f t="shared" si="6"/>
        <v>111.30156559170234</v>
      </c>
      <c r="Q21" s="315">
        <f t="shared" si="5"/>
        <v>60</v>
      </c>
      <c r="R21" s="316">
        <f t="shared" si="7"/>
        <v>5.5650782795851175</v>
      </c>
      <c r="S21" s="18"/>
      <c r="T21" s="18"/>
      <c r="U21" s="18"/>
    </row>
    <row r="22" spans="1:21" ht="15.75" thickBot="1" x14ac:dyDescent="0.3">
      <c r="A22" s="253" t="s">
        <v>520</v>
      </c>
      <c r="B22" s="311">
        <f t="shared" si="8"/>
        <v>15</v>
      </c>
      <c r="C22" s="312" t="s">
        <v>148</v>
      </c>
      <c r="D22" s="312" t="s">
        <v>172</v>
      </c>
      <c r="E22" s="313">
        <v>127</v>
      </c>
      <c r="F22" s="314">
        <f>заміна!$I$9</f>
        <v>3633.1087784558172</v>
      </c>
      <c r="G22" s="314">
        <f>заміна!$I$14</f>
        <v>507.08099872403142</v>
      </c>
      <c r="H22" s="314">
        <f>заміна!$I$15</f>
        <v>194.75031971928689</v>
      </c>
      <c r="I22" s="314">
        <f>заміна!$I$19</f>
        <v>363.31087784558173</v>
      </c>
      <c r="J22" s="314">
        <f>заміна!$I$20</f>
        <v>704.73764621170756</v>
      </c>
      <c r="K22" s="315">
        <f t="shared" si="0"/>
        <v>5402.9886209564247</v>
      </c>
      <c r="L22" s="315">
        <f t="shared" si="1"/>
        <v>162.08965862869275</v>
      </c>
      <c r="M22" s="315">
        <f t="shared" si="2"/>
        <v>5565.0782795851173</v>
      </c>
      <c r="N22" s="315">
        <f t="shared" si="3"/>
        <v>1113.0156559170234</v>
      </c>
      <c r="O22" s="315">
        <f t="shared" si="4"/>
        <v>6678.093935502141</v>
      </c>
      <c r="P22" s="315">
        <f t="shared" si="6"/>
        <v>111.30156559170234</v>
      </c>
      <c r="Q22" s="315">
        <f t="shared" si="5"/>
        <v>127</v>
      </c>
      <c r="R22" s="316">
        <f t="shared" si="7"/>
        <v>2.6291708407488743</v>
      </c>
      <c r="S22" s="18"/>
      <c r="T22" s="18"/>
      <c r="U22" s="18"/>
    </row>
    <row r="23" spans="1:21" ht="15.75" thickBot="1" x14ac:dyDescent="0.3">
      <c r="A23" s="253" t="s">
        <v>523</v>
      </c>
      <c r="B23" s="311">
        <f t="shared" si="8"/>
        <v>16</v>
      </c>
      <c r="C23" s="312" t="s">
        <v>148</v>
      </c>
      <c r="D23" s="312" t="s">
        <v>170</v>
      </c>
      <c r="E23" s="313">
        <v>92</v>
      </c>
      <c r="F23" s="314">
        <f>заміна!$I$9</f>
        <v>3633.1087784558172</v>
      </c>
      <c r="G23" s="314">
        <f>заміна!$I$14</f>
        <v>507.08099872403142</v>
      </c>
      <c r="H23" s="314">
        <f>заміна!$I$15</f>
        <v>194.75031971928689</v>
      </c>
      <c r="I23" s="314">
        <f>заміна!$I$19</f>
        <v>363.31087784558173</v>
      </c>
      <c r="J23" s="314">
        <f>заміна!$I$20</f>
        <v>704.73764621170756</v>
      </c>
      <c r="K23" s="315">
        <f t="shared" si="0"/>
        <v>5402.9886209564247</v>
      </c>
      <c r="L23" s="315">
        <f t="shared" si="1"/>
        <v>162.08965862869275</v>
      </c>
      <c r="M23" s="315">
        <f t="shared" si="2"/>
        <v>5565.0782795851173</v>
      </c>
      <c r="N23" s="315">
        <f t="shared" si="3"/>
        <v>1113.0156559170234</v>
      </c>
      <c r="O23" s="315">
        <f t="shared" si="4"/>
        <v>6678.093935502141</v>
      </c>
      <c r="P23" s="315">
        <f t="shared" si="6"/>
        <v>111.30156559170234</v>
      </c>
      <c r="Q23" s="315">
        <f t="shared" si="5"/>
        <v>92</v>
      </c>
      <c r="R23" s="316">
        <f t="shared" si="7"/>
        <v>3.6293988779902939</v>
      </c>
      <c r="S23" s="18"/>
      <c r="T23" s="18"/>
      <c r="U23" s="18"/>
    </row>
    <row r="24" spans="1:21" ht="15.75" thickBot="1" x14ac:dyDescent="0.3">
      <c r="A24" s="253" t="s">
        <v>520</v>
      </c>
      <c r="B24" s="311">
        <f t="shared" si="8"/>
        <v>17</v>
      </c>
      <c r="C24" s="312" t="s">
        <v>148</v>
      </c>
      <c r="D24" s="312" t="s">
        <v>174</v>
      </c>
      <c r="E24" s="313">
        <v>92</v>
      </c>
      <c r="F24" s="314">
        <f>заміна!$I$9</f>
        <v>3633.1087784558172</v>
      </c>
      <c r="G24" s="314">
        <f>заміна!$I$14</f>
        <v>507.08099872403142</v>
      </c>
      <c r="H24" s="314">
        <f>заміна!$I$15</f>
        <v>194.75031971928689</v>
      </c>
      <c r="I24" s="314">
        <f>заміна!$I$19</f>
        <v>363.31087784558173</v>
      </c>
      <c r="J24" s="314">
        <f>заміна!$I$20</f>
        <v>704.73764621170756</v>
      </c>
      <c r="K24" s="315">
        <f t="shared" si="0"/>
        <v>5402.9886209564247</v>
      </c>
      <c r="L24" s="315">
        <f t="shared" si="1"/>
        <v>162.08965862869275</v>
      </c>
      <c r="M24" s="315">
        <f t="shared" si="2"/>
        <v>5565.0782795851173</v>
      </c>
      <c r="N24" s="315">
        <f t="shared" si="3"/>
        <v>1113.0156559170234</v>
      </c>
      <c r="O24" s="315">
        <f t="shared" si="4"/>
        <v>6678.093935502141</v>
      </c>
      <c r="P24" s="315">
        <f t="shared" si="6"/>
        <v>111.30156559170234</v>
      </c>
      <c r="Q24" s="315">
        <f t="shared" si="5"/>
        <v>92</v>
      </c>
      <c r="R24" s="316">
        <f t="shared" si="7"/>
        <v>3.6293988779902939</v>
      </c>
      <c r="S24" s="18"/>
      <c r="T24" s="18"/>
      <c r="U24" s="18"/>
    </row>
    <row r="25" spans="1:21" ht="15.75" thickBot="1" x14ac:dyDescent="0.3">
      <c r="A25" s="253" t="s">
        <v>523</v>
      </c>
      <c r="B25" s="311">
        <f t="shared" si="8"/>
        <v>18</v>
      </c>
      <c r="C25" s="312" t="s">
        <v>148</v>
      </c>
      <c r="D25" s="312" t="s">
        <v>180</v>
      </c>
      <c r="E25" s="313">
        <v>60</v>
      </c>
      <c r="F25" s="314">
        <f>заміна!$I$9</f>
        <v>3633.1087784558172</v>
      </c>
      <c r="G25" s="314">
        <f>заміна!$I$14</f>
        <v>507.08099872403142</v>
      </c>
      <c r="H25" s="314">
        <f>заміна!$I$15</f>
        <v>194.75031971928689</v>
      </c>
      <c r="I25" s="314">
        <f>заміна!$I$19</f>
        <v>363.31087784558173</v>
      </c>
      <c r="J25" s="314">
        <f>заміна!$I$20</f>
        <v>704.73764621170756</v>
      </c>
      <c r="K25" s="315">
        <f t="shared" si="0"/>
        <v>5402.9886209564247</v>
      </c>
      <c r="L25" s="315">
        <f t="shared" si="1"/>
        <v>162.08965862869275</v>
      </c>
      <c r="M25" s="315">
        <f t="shared" si="2"/>
        <v>5565.0782795851173</v>
      </c>
      <c r="N25" s="315">
        <f t="shared" si="3"/>
        <v>1113.0156559170234</v>
      </c>
      <c r="O25" s="315">
        <f t="shared" si="4"/>
        <v>6678.093935502141</v>
      </c>
      <c r="P25" s="315">
        <f t="shared" si="6"/>
        <v>111.30156559170234</v>
      </c>
      <c r="Q25" s="315">
        <f t="shared" si="5"/>
        <v>60</v>
      </c>
      <c r="R25" s="316">
        <f t="shared" si="7"/>
        <v>5.5650782795851175</v>
      </c>
      <c r="S25" s="18"/>
      <c r="T25" s="18"/>
      <c r="U25" s="18"/>
    </row>
    <row r="26" spans="1:21" ht="15.75" thickBot="1" x14ac:dyDescent="0.3">
      <c r="A26" s="253" t="s">
        <v>523</v>
      </c>
      <c r="B26" s="311">
        <f t="shared" si="8"/>
        <v>19</v>
      </c>
      <c r="C26" s="312" t="s">
        <v>148</v>
      </c>
      <c r="D26" s="312" t="s">
        <v>182</v>
      </c>
      <c r="E26" s="313">
        <v>90</v>
      </c>
      <c r="F26" s="314">
        <f>заміна!$I$9</f>
        <v>3633.1087784558172</v>
      </c>
      <c r="G26" s="314">
        <f>заміна!$I$14</f>
        <v>507.08099872403142</v>
      </c>
      <c r="H26" s="314">
        <f>заміна!$I$15</f>
        <v>194.75031971928689</v>
      </c>
      <c r="I26" s="314">
        <f>заміна!$I$19</f>
        <v>363.31087784558173</v>
      </c>
      <c r="J26" s="314">
        <f>заміна!$I$20</f>
        <v>704.73764621170756</v>
      </c>
      <c r="K26" s="315">
        <f t="shared" si="0"/>
        <v>5402.9886209564247</v>
      </c>
      <c r="L26" s="315">
        <f t="shared" si="1"/>
        <v>162.08965862869275</v>
      </c>
      <c r="M26" s="315">
        <f t="shared" si="2"/>
        <v>5565.0782795851173</v>
      </c>
      <c r="N26" s="315">
        <f t="shared" si="3"/>
        <v>1113.0156559170234</v>
      </c>
      <c r="O26" s="315">
        <f t="shared" si="4"/>
        <v>6678.093935502141</v>
      </c>
      <c r="P26" s="315">
        <f t="shared" si="6"/>
        <v>111.30156559170234</v>
      </c>
      <c r="Q26" s="315">
        <f t="shared" si="5"/>
        <v>90</v>
      </c>
      <c r="R26" s="316">
        <f t="shared" si="7"/>
        <v>3.7100521863900782</v>
      </c>
      <c r="S26" s="18"/>
      <c r="T26" s="18"/>
      <c r="U26" s="18"/>
    </row>
    <row r="27" spans="1:21" ht="15.75" thickBot="1" x14ac:dyDescent="0.3">
      <c r="A27" s="253" t="s">
        <v>523</v>
      </c>
      <c r="B27" s="311">
        <f t="shared" si="8"/>
        <v>20</v>
      </c>
      <c r="C27" s="312" t="s">
        <v>148</v>
      </c>
      <c r="D27" s="312" t="s">
        <v>166</v>
      </c>
      <c r="E27" s="313">
        <v>56</v>
      </c>
      <c r="F27" s="314">
        <f>заміна!$I$9</f>
        <v>3633.1087784558172</v>
      </c>
      <c r="G27" s="314">
        <f>заміна!$I$14</f>
        <v>507.08099872403142</v>
      </c>
      <c r="H27" s="314">
        <f>заміна!$I$15</f>
        <v>194.75031971928689</v>
      </c>
      <c r="I27" s="314">
        <f>заміна!$I$19</f>
        <v>363.31087784558173</v>
      </c>
      <c r="J27" s="314">
        <f>заміна!$I$20</f>
        <v>704.73764621170756</v>
      </c>
      <c r="K27" s="315">
        <f t="shared" si="0"/>
        <v>5402.9886209564247</v>
      </c>
      <c r="L27" s="315">
        <f t="shared" si="1"/>
        <v>162.08965862869275</v>
      </c>
      <c r="M27" s="315">
        <f t="shared" si="2"/>
        <v>5565.0782795851173</v>
      </c>
      <c r="N27" s="315">
        <f t="shared" si="3"/>
        <v>1113.0156559170234</v>
      </c>
      <c r="O27" s="315">
        <f t="shared" si="4"/>
        <v>6678.093935502141</v>
      </c>
      <c r="P27" s="315">
        <f t="shared" si="6"/>
        <v>111.30156559170234</v>
      </c>
      <c r="Q27" s="315">
        <f t="shared" si="5"/>
        <v>56</v>
      </c>
      <c r="R27" s="316">
        <f t="shared" si="7"/>
        <v>5.9625838709840542</v>
      </c>
      <c r="S27" s="18"/>
      <c r="T27" s="18"/>
      <c r="U27" s="18"/>
    </row>
    <row r="28" spans="1:21" ht="15.75" thickBot="1" x14ac:dyDescent="0.3">
      <c r="A28" s="253" t="s">
        <v>523</v>
      </c>
      <c r="B28" s="311">
        <f t="shared" si="8"/>
        <v>21</v>
      </c>
      <c r="C28" s="312" t="s">
        <v>148</v>
      </c>
      <c r="D28" s="312" t="s">
        <v>199</v>
      </c>
      <c r="E28" s="313">
        <v>126</v>
      </c>
      <c r="F28" s="314">
        <f>заміна!$I$9</f>
        <v>3633.1087784558172</v>
      </c>
      <c r="G28" s="314">
        <f>заміна!$I$14</f>
        <v>507.08099872403142</v>
      </c>
      <c r="H28" s="314">
        <f>заміна!$I$15</f>
        <v>194.75031971928689</v>
      </c>
      <c r="I28" s="314">
        <f>заміна!$I$19</f>
        <v>363.31087784558173</v>
      </c>
      <c r="J28" s="314">
        <f>заміна!$I$20</f>
        <v>704.73764621170756</v>
      </c>
      <c r="K28" s="315">
        <f t="shared" si="0"/>
        <v>5402.9886209564247</v>
      </c>
      <c r="L28" s="315">
        <f t="shared" si="1"/>
        <v>162.08965862869275</v>
      </c>
      <c r="M28" s="315">
        <f t="shared" si="2"/>
        <v>5565.0782795851173</v>
      </c>
      <c r="N28" s="315">
        <f t="shared" si="3"/>
        <v>1113.0156559170234</v>
      </c>
      <c r="O28" s="315">
        <f t="shared" si="4"/>
        <v>6678.093935502141</v>
      </c>
      <c r="P28" s="315">
        <f t="shared" si="6"/>
        <v>111.30156559170234</v>
      </c>
      <c r="Q28" s="315">
        <f t="shared" si="5"/>
        <v>126</v>
      </c>
      <c r="R28" s="316">
        <f t="shared" si="7"/>
        <v>2.6500372759929127</v>
      </c>
      <c r="S28" s="18"/>
      <c r="T28" s="18"/>
      <c r="U28" s="18"/>
    </row>
    <row r="29" spans="1:21" ht="15.75" thickBot="1" x14ac:dyDescent="0.3">
      <c r="A29" s="253" t="s">
        <v>520</v>
      </c>
      <c r="B29" s="311">
        <f t="shared" si="8"/>
        <v>22</v>
      </c>
      <c r="C29" s="312" t="s">
        <v>150</v>
      </c>
      <c r="D29" s="312" t="s">
        <v>197</v>
      </c>
      <c r="E29" s="313">
        <v>60</v>
      </c>
      <c r="F29" s="314">
        <f>заміна!$I$9</f>
        <v>3633.1087784558172</v>
      </c>
      <c r="G29" s="314">
        <f>заміна!$I$14</f>
        <v>507.08099872403142</v>
      </c>
      <c r="H29" s="314">
        <f>заміна!$I$15</f>
        <v>194.75031971928689</v>
      </c>
      <c r="I29" s="314">
        <f>заміна!$I$19</f>
        <v>363.31087784558173</v>
      </c>
      <c r="J29" s="314">
        <f>заміна!$I$20</f>
        <v>704.73764621170756</v>
      </c>
      <c r="K29" s="315">
        <f t="shared" si="0"/>
        <v>5402.9886209564247</v>
      </c>
      <c r="L29" s="315">
        <f t="shared" si="1"/>
        <v>162.08965862869275</v>
      </c>
      <c r="M29" s="315">
        <f t="shared" si="2"/>
        <v>5565.0782795851173</v>
      </c>
      <c r="N29" s="315">
        <f t="shared" si="3"/>
        <v>1113.0156559170234</v>
      </c>
      <c r="O29" s="315">
        <f t="shared" si="4"/>
        <v>6678.093935502141</v>
      </c>
      <c r="P29" s="315">
        <f t="shared" si="6"/>
        <v>111.30156559170234</v>
      </c>
      <c r="Q29" s="315">
        <f t="shared" si="5"/>
        <v>60</v>
      </c>
      <c r="R29" s="316">
        <f t="shared" si="7"/>
        <v>5.5650782795851175</v>
      </c>
      <c r="S29" s="18"/>
      <c r="T29" s="18"/>
      <c r="U29" s="18"/>
    </row>
    <row r="30" spans="1:21" ht="15.75" thickBot="1" x14ac:dyDescent="0.3">
      <c r="A30" s="253" t="s">
        <v>520</v>
      </c>
      <c r="B30" s="311">
        <f t="shared" si="8"/>
        <v>23</v>
      </c>
      <c r="C30" s="312" t="s">
        <v>151</v>
      </c>
      <c r="D30" s="312" t="s">
        <v>202</v>
      </c>
      <c r="E30" s="313">
        <v>72</v>
      </c>
      <c r="F30" s="314">
        <f>заміна!$I$9</f>
        <v>3633.1087784558172</v>
      </c>
      <c r="G30" s="314">
        <f>заміна!$I$14</f>
        <v>507.08099872403142</v>
      </c>
      <c r="H30" s="314">
        <f>заміна!$I$15</f>
        <v>194.75031971928689</v>
      </c>
      <c r="I30" s="314">
        <f>заміна!$I$19</f>
        <v>363.31087784558173</v>
      </c>
      <c r="J30" s="314">
        <f>заміна!$I$20</f>
        <v>704.73764621170756</v>
      </c>
      <c r="K30" s="315">
        <f t="shared" si="0"/>
        <v>5402.9886209564247</v>
      </c>
      <c r="L30" s="315">
        <f t="shared" si="1"/>
        <v>162.08965862869275</v>
      </c>
      <c r="M30" s="315">
        <f t="shared" si="2"/>
        <v>5565.0782795851173</v>
      </c>
      <c r="N30" s="315">
        <f t="shared" si="3"/>
        <v>1113.0156559170234</v>
      </c>
      <c r="O30" s="315">
        <f t="shared" si="4"/>
        <v>6678.093935502141</v>
      </c>
      <c r="P30" s="315">
        <f t="shared" si="6"/>
        <v>111.30156559170234</v>
      </c>
      <c r="Q30" s="315">
        <f t="shared" si="5"/>
        <v>72</v>
      </c>
      <c r="R30" s="316">
        <f t="shared" si="7"/>
        <v>4.6375652329875976</v>
      </c>
      <c r="S30" s="18"/>
      <c r="T30" s="18"/>
      <c r="U30" s="18"/>
    </row>
    <row r="31" spans="1:21" ht="15.75" thickBot="1" x14ac:dyDescent="0.3">
      <c r="A31" s="253" t="s">
        <v>523</v>
      </c>
      <c r="B31" s="311">
        <f t="shared" si="8"/>
        <v>24</v>
      </c>
      <c r="C31" s="312" t="s">
        <v>141</v>
      </c>
      <c r="D31" s="312" t="s">
        <v>188</v>
      </c>
      <c r="E31" s="313">
        <v>68</v>
      </c>
      <c r="F31" s="314">
        <f>заміна!$I$9</f>
        <v>3633.1087784558172</v>
      </c>
      <c r="G31" s="314">
        <f>заміна!$I$14</f>
        <v>507.08099872403142</v>
      </c>
      <c r="H31" s="314">
        <f>заміна!$I$15</f>
        <v>194.75031971928689</v>
      </c>
      <c r="I31" s="314">
        <f>заміна!$I$19</f>
        <v>363.31087784558173</v>
      </c>
      <c r="J31" s="314">
        <f>заміна!$I$20</f>
        <v>704.73764621170756</v>
      </c>
      <c r="K31" s="315">
        <f t="shared" si="0"/>
        <v>5402.9886209564247</v>
      </c>
      <c r="L31" s="315">
        <f t="shared" si="1"/>
        <v>162.08965862869275</v>
      </c>
      <c r="M31" s="315">
        <f t="shared" si="2"/>
        <v>5565.0782795851173</v>
      </c>
      <c r="N31" s="315">
        <f t="shared" si="3"/>
        <v>1113.0156559170234</v>
      </c>
      <c r="O31" s="315">
        <f t="shared" si="4"/>
        <v>6678.093935502141</v>
      </c>
      <c r="P31" s="315">
        <f t="shared" si="6"/>
        <v>111.30156559170234</v>
      </c>
      <c r="Q31" s="315">
        <f t="shared" si="5"/>
        <v>68</v>
      </c>
      <c r="R31" s="316">
        <f t="shared" si="7"/>
        <v>4.9103631878692209</v>
      </c>
      <c r="S31" s="18"/>
      <c r="T31" s="18"/>
      <c r="U31" s="18"/>
    </row>
    <row r="32" spans="1:21" ht="15.75" thickBot="1" x14ac:dyDescent="0.3">
      <c r="A32" s="253" t="s">
        <v>523</v>
      </c>
      <c r="B32" s="311">
        <f t="shared" si="8"/>
        <v>25</v>
      </c>
      <c r="C32" s="312" t="s">
        <v>141</v>
      </c>
      <c r="D32" s="312" t="s">
        <v>205</v>
      </c>
      <c r="E32" s="313">
        <v>70</v>
      </c>
      <c r="F32" s="314">
        <f>заміна!$I$9</f>
        <v>3633.1087784558172</v>
      </c>
      <c r="G32" s="314">
        <f>заміна!$I$14</f>
        <v>507.08099872403142</v>
      </c>
      <c r="H32" s="314">
        <f>заміна!$I$15</f>
        <v>194.75031971928689</v>
      </c>
      <c r="I32" s="314">
        <f>заміна!$I$19</f>
        <v>363.31087784558173</v>
      </c>
      <c r="J32" s="314">
        <f>заміна!$I$20</f>
        <v>704.73764621170756</v>
      </c>
      <c r="K32" s="315">
        <f t="shared" si="0"/>
        <v>5402.9886209564247</v>
      </c>
      <c r="L32" s="315">
        <f t="shared" si="1"/>
        <v>162.08965862869275</v>
      </c>
      <c r="M32" s="315">
        <f t="shared" si="2"/>
        <v>5565.0782795851173</v>
      </c>
      <c r="N32" s="315">
        <f t="shared" si="3"/>
        <v>1113.0156559170234</v>
      </c>
      <c r="O32" s="315">
        <f t="shared" si="4"/>
        <v>6678.093935502141</v>
      </c>
      <c r="P32" s="315">
        <f t="shared" si="6"/>
        <v>111.30156559170234</v>
      </c>
      <c r="Q32" s="315">
        <f t="shared" si="5"/>
        <v>70</v>
      </c>
      <c r="R32" s="316">
        <f t="shared" si="7"/>
        <v>4.7700670967872432</v>
      </c>
      <c r="S32" s="18"/>
      <c r="T32" s="18"/>
      <c r="U32" s="18"/>
    </row>
    <row r="33" spans="1:21" ht="15.75" thickBot="1" x14ac:dyDescent="0.3">
      <c r="A33" s="253" t="s">
        <v>520</v>
      </c>
      <c r="B33" s="311">
        <f t="shared" si="8"/>
        <v>26</v>
      </c>
      <c r="C33" s="312" t="s">
        <v>152</v>
      </c>
      <c r="D33" s="312" t="s">
        <v>169</v>
      </c>
      <c r="E33" s="313">
        <v>67</v>
      </c>
      <c r="F33" s="314">
        <f>заміна!$I$9</f>
        <v>3633.1087784558172</v>
      </c>
      <c r="G33" s="314">
        <f>заміна!$I$14</f>
        <v>507.08099872403142</v>
      </c>
      <c r="H33" s="314">
        <f>заміна!$I$15</f>
        <v>194.75031971928689</v>
      </c>
      <c r="I33" s="314">
        <f>заміна!$I$19</f>
        <v>363.31087784558173</v>
      </c>
      <c r="J33" s="314">
        <f>заміна!$I$20</f>
        <v>704.73764621170756</v>
      </c>
      <c r="K33" s="315">
        <f t="shared" si="0"/>
        <v>5402.9886209564247</v>
      </c>
      <c r="L33" s="315">
        <f t="shared" si="1"/>
        <v>162.08965862869275</v>
      </c>
      <c r="M33" s="315">
        <f t="shared" si="2"/>
        <v>5565.0782795851173</v>
      </c>
      <c r="N33" s="315">
        <f t="shared" si="3"/>
        <v>1113.0156559170234</v>
      </c>
      <c r="O33" s="315">
        <f t="shared" si="4"/>
        <v>6678.093935502141</v>
      </c>
      <c r="P33" s="315">
        <f t="shared" si="6"/>
        <v>111.30156559170234</v>
      </c>
      <c r="Q33" s="315">
        <f t="shared" si="5"/>
        <v>67</v>
      </c>
      <c r="R33" s="316">
        <f t="shared" si="7"/>
        <v>4.9836521906732392</v>
      </c>
      <c r="S33" s="18"/>
      <c r="T33" s="18"/>
      <c r="U33" s="18"/>
    </row>
    <row r="34" spans="1:21" ht="15.75" thickBot="1" x14ac:dyDescent="0.3">
      <c r="A34" s="253" t="s">
        <v>520</v>
      </c>
      <c r="B34" s="311">
        <f t="shared" si="8"/>
        <v>27</v>
      </c>
      <c r="C34" s="312" t="s">
        <v>152</v>
      </c>
      <c r="D34" s="312" t="s">
        <v>207</v>
      </c>
      <c r="E34" s="313">
        <v>65</v>
      </c>
      <c r="F34" s="314">
        <f>заміна!$I$9</f>
        <v>3633.1087784558172</v>
      </c>
      <c r="G34" s="314">
        <f>заміна!$I$14</f>
        <v>507.08099872403142</v>
      </c>
      <c r="H34" s="314">
        <f>заміна!$I$15</f>
        <v>194.75031971928689</v>
      </c>
      <c r="I34" s="314">
        <f>заміна!$I$19</f>
        <v>363.31087784558173</v>
      </c>
      <c r="J34" s="314">
        <f>заміна!$I$20</f>
        <v>704.73764621170756</v>
      </c>
      <c r="K34" s="315">
        <f t="shared" si="0"/>
        <v>5402.9886209564247</v>
      </c>
      <c r="L34" s="315">
        <f t="shared" si="1"/>
        <v>162.08965862869275</v>
      </c>
      <c r="M34" s="315">
        <f t="shared" si="2"/>
        <v>5565.0782795851173</v>
      </c>
      <c r="N34" s="315">
        <f t="shared" si="3"/>
        <v>1113.0156559170234</v>
      </c>
      <c r="O34" s="315">
        <f t="shared" si="4"/>
        <v>6678.093935502141</v>
      </c>
      <c r="P34" s="315">
        <f t="shared" si="6"/>
        <v>111.30156559170234</v>
      </c>
      <c r="Q34" s="315">
        <f t="shared" si="5"/>
        <v>65</v>
      </c>
      <c r="R34" s="316">
        <f t="shared" si="7"/>
        <v>5.1369953350016466</v>
      </c>
      <c r="S34" s="18"/>
      <c r="T34" s="18"/>
      <c r="U34" s="18"/>
    </row>
    <row r="35" spans="1:21" ht="15.75" thickBot="1" x14ac:dyDescent="0.3">
      <c r="A35" s="253" t="s">
        <v>520</v>
      </c>
      <c r="B35" s="311">
        <f t="shared" si="8"/>
        <v>28</v>
      </c>
      <c r="C35" s="312" t="s">
        <v>152</v>
      </c>
      <c r="D35" s="312" t="s">
        <v>173</v>
      </c>
      <c r="E35" s="313">
        <v>108</v>
      </c>
      <c r="F35" s="314">
        <f>заміна!$I$9</f>
        <v>3633.1087784558172</v>
      </c>
      <c r="G35" s="314">
        <f>заміна!$I$14</f>
        <v>507.08099872403142</v>
      </c>
      <c r="H35" s="314">
        <f>заміна!$I$15</f>
        <v>194.75031971928689</v>
      </c>
      <c r="I35" s="314">
        <f>заміна!$I$19</f>
        <v>363.31087784558173</v>
      </c>
      <c r="J35" s="314">
        <f>заміна!$I$20</f>
        <v>704.73764621170756</v>
      </c>
      <c r="K35" s="315">
        <f t="shared" si="0"/>
        <v>5402.9886209564247</v>
      </c>
      <c r="L35" s="315">
        <f t="shared" si="1"/>
        <v>162.08965862869275</v>
      </c>
      <c r="M35" s="315">
        <f t="shared" si="2"/>
        <v>5565.0782795851173</v>
      </c>
      <c r="N35" s="315">
        <f t="shared" si="3"/>
        <v>1113.0156559170234</v>
      </c>
      <c r="O35" s="315">
        <f t="shared" si="4"/>
        <v>6678.093935502141</v>
      </c>
      <c r="P35" s="315">
        <f t="shared" si="6"/>
        <v>111.30156559170234</v>
      </c>
      <c r="Q35" s="315">
        <f t="shared" si="5"/>
        <v>108</v>
      </c>
      <c r="R35" s="316">
        <f t="shared" si="7"/>
        <v>3.0917101553250652</v>
      </c>
      <c r="S35" s="18"/>
      <c r="T35" s="18"/>
      <c r="U35" s="18"/>
    </row>
    <row r="36" spans="1:21" ht="15.75" thickBot="1" x14ac:dyDescent="0.3">
      <c r="A36" s="253" t="s">
        <v>520</v>
      </c>
      <c r="B36" s="311">
        <f t="shared" si="8"/>
        <v>29</v>
      </c>
      <c r="C36" s="312" t="s">
        <v>152</v>
      </c>
      <c r="D36" s="312" t="s">
        <v>175</v>
      </c>
      <c r="E36" s="313">
        <v>70</v>
      </c>
      <c r="F36" s="314">
        <f>заміна!$I$9</f>
        <v>3633.1087784558172</v>
      </c>
      <c r="G36" s="314">
        <f>заміна!$I$14</f>
        <v>507.08099872403142</v>
      </c>
      <c r="H36" s="314">
        <f>заміна!$I$15</f>
        <v>194.75031971928689</v>
      </c>
      <c r="I36" s="314">
        <f>заміна!$I$19</f>
        <v>363.31087784558173</v>
      </c>
      <c r="J36" s="314">
        <f>заміна!$I$20</f>
        <v>704.73764621170756</v>
      </c>
      <c r="K36" s="315">
        <f t="shared" si="0"/>
        <v>5402.9886209564247</v>
      </c>
      <c r="L36" s="315">
        <f t="shared" si="1"/>
        <v>162.08965862869275</v>
      </c>
      <c r="M36" s="315">
        <f t="shared" si="2"/>
        <v>5565.0782795851173</v>
      </c>
      <c r="N36" s="315">
        <f t="shared" si="3"/>
        <v>1113.0156559170234</v>
      </c>
      <c r="O36" s="315">
        <f t="shared" si="4"/>
        <v>6678.093935502141</v>
      </c>
      <c r="P36" s="315">
        <f t="shared" si="6"/>
        <v>111.30156559170234</v>
      </c>
      <c r="Q36" s="315">
        <f t="shared" si="5"/>
        <v>70</v>
      </c>
      <c r="R36" s="316">
        <f t="shared" si="7"/>
        <v>4.7700670967872432</v>
      </c>
      <c r="S36" s="18"/>
      <c r="T36" s="18"/>
      <c r="U36" s="18"/>
    </row>
    <row r="37" spans="1:21" ht="15.75" thickBot="1" x14ac:dyDescent="0.3">
      <c r="A37" s="253" t="s">
        <v>520</v>
      </c>
      <c r="B37" s="311">
        <f t="shared" si="8"/>
        <v>30</v>
      </c>
      <c r="C37" s="312" t="s">
        <v>152</v>
      </c>
      <c r="D37" s="312" t="s">
        <v>216</v>
      </c>
      <c r="E37" s="313">
        <v>99</v>
      </c>
      <c r="F37" s="314">
        <f>заміна!$I$9</f>
        <v>3633.1087784558172</v>
      </c>
      <c r="G37" s="314">
        <f>заміна!$I$14</f>
        <v>507.08099872403142</v>
      </c>
      <c r="H37" s="314">
        <f>заміна!$I$15</f>
        <v>194.75031971928689</v>
      </c>
      <c r="I37" s="314">
        <f>заміна!$I$19</f>
        <v>363.31087784558173</v>
      </c>
      <c r="J37" s="314">
        <f>заміна!$I$20</f>
        <v>704.73764621170756</v>
      </c>
      <c r="K37" s="315">
        <f t="shared" ref="K37:K52" si="9">F37+G37+H37+I37+J37</f>
        <v>5402.9886209564247</v>
      </c>
      <c r="L37" s="315">
        <f t="shared" ref="L37:L52" si="10">K37*3/100</f>
        <v>162.08965862869275</v>
      </c>
      <c r="M37" s="315">
        <f t="shared" ref="M37:M52" si="11">K37+L37</f>
        <v>5565.0782795851173</v>
      </c>
      <c r="N37" s="315">
        <f t="shared" ref="N37:N52" si="12">M37*0.2</f>
        <v>1113.0156559170234</v>
      </c>
      <c r="O37" s="315">
        <f t="shared" si="4"/>
        <v>6678.093935502141</v>
      </c>
      <c r="P37" s="315">
        <f t="shared" si="6"/>
        <v>111.30156559170234</v>
      </c>
      <c r="Q37" s="315">
        <f t="shared" si="5"/>
        <v>99</v>
      </c>
      <c r="R37" s="316">
        <f t="shared" si="7"/>
        <v>3.3727747149000709</v>
      </c>
      <c r="S37" s="18"/>
      <c r="T37" s="18"/>
      <c r="U37" s="18"/>
    </row>
    <row r="38" spans="1:21" ht="15.75" thickBot="1" x14ac:dyDescent="0.3">
      <c r="A38" s="253" t="s">
        <v>520</v>
      </c>
      <c r="B38" s="311">
        <f t="shared" si="8"/>
        <v>31</v>
      </c>
      <c r="C38" s="312" t="s">
        <v>154</v>
      </c>
      <c r="D38" s="312" t="s">
        <v>202</v>
      </c>
      <c r="E38" s="313">
        <v>60</v>
      </c>
      <c r="F38" s="314">
        <f>заміна!$I$9</f>
        <v>3633.1087784558172</v>
      </c>
      <c r="G38" s="314">
        <f>заміна!$I$14</f>
        <v>507.08099872403142</v>
      </c>
      <c r="H38" s="314">
        <f>заміна!$I$15</f>
        <v>194.75031971928689</v>
      </c>
      <c r="I38" s="314">
        <f>заміна!$I$19</f>
        <v>363.31087784558173</v>
      </c>
      <c r="J38" s="314">
        <f>заміна!$I$20</f>
        <v>704.73764621170756</v>
      </c>
      <c r="K38" s="315">
        <f t="shared" si="9"/>
        <v>5402.9886209564247</v>
      </c>
      <c r="L38" s="315">
        <f t="shared" si="10"/>
        <v>162.08965862869275</v>
      </c>
      <c r="M38" s="315">
        <f t="shared" si="11"/>
        <v>5565.0782795851173</v>
      </c>
      <c r="N38" s="315">
        <f t="shared" si="12"/>
        <v>1113.0156559170234</v>
      </c>
      <c r="O38" s="315">
        <f t="shared" si="4"/>
        <v>6678.093935502141</v>
      </c>
      <c r="P38" s="315">
        <f t="shared" si="6"/>
        <v>111.30156559170234</v>
      </c>
      <c r="Q38" s="315">
        <f t="shared" si="5"/>
        <v>60</v>
      </c>
      <c r="R38" s="316">
        <f t="shared" si="7"/>
        <v>5.5650782795851175</v>
      </c>
      <c r="S38" s="18"/>
      <c r="T38" s="18"/>
      <c r="U38" s="18"/>
    </row>
    <row r="39" spans="1:21" ht="15.75" thickBot="1" x14ac:dyDescent="0.3">
      <c r="A39" s="253" t="s">
        <v>520</v>
      </c>
      <c r="B39" s="311">
        <f t="shared" si="8"/>
        <v>32</v>
      </c>
      <c r="C39" s="312" t="s">
        <v>154</v>
      </c>
      <c r="D39" s="312" t="s">
        <v>166</v>
      </c>
      <c r="E39" s="313">
        <v>162</v>
      </c>
      <c r="F39" s="314">
        <f>заміна!$I$9</f>
        <v>3633.1087784558172</v>
      </c>
      <c r="G39" s="314">
        <f>заміна!$I$14</f>
        <v>507.08099872403142</v>
      </c>
      <c r="H39" s="314">
        <f>заміна!$I$15</f>
        <v>194.75031971928689</v>
      </c>
      <c r="I39" s="314">
        <f>заміна!$I$19</f>
        <v>363.31087784558173</v>
      </c>
      <c r="J39" s="314">
        <f>заміна!$I$20</f>
        <v>704.73764621170756</v>
      </c>
      <c r="K39" s="315">
        <f t="shared" si="9"/>
        <v>5402.9886209564247</v>
      </c>
      <c r="L39" s="315">
        <f t="shared" si="10"/>
        <v>162.08965862869275</v>
      </c>
      <c r="M39" s="315">
        <f t="shared" si="11"/>
        <v>5565.0782795851173</v>
      </c>
      <c r="N39" s="315">
        <f t="shared" si="12"/>
        <v>1113.0156559170234</v>
      </c>
      <c r="O39" s="315">
        <f t="shared" si="4"/>
        <v>6678.093935502141</v>
      </c>
      <c r="P39" s="315">
        <f t="shared" si="6"/>
        <v>111.30156559170234</v>
      </c>
      <c r="Q39" s="315">
        <f t="shared" si="5"/>
        <v>162</v>
      </c>
      <c r="R39" s="316">
        <f t="shared" si="7"/>
        <v>2.0611401035500432</v>
      </c>
      <c r="S39" s="18"/>
      <c r="T39" s="18"/>
      <c r="U39" s="18"/>
    </row>
    <row r="40" spans="1:21" ht="15.75" thickBot="1" x14ac:dyDescent="0.3">
      <c r="A40" s="253" t="s">
        <v>520</v>
      </c>
      <c r="B40" s="311">
        <f t="shared" si="8"/>
        <v>33</v>
      </c>
      <c r="C40" s="312" t="s">
        <v>154</v>
      </c>
      <c r="D40" s="312" t="s">
        <v>208</v>
      </c>
      <c r="E40" s="313">
        <v>72</v>
      </c>
      <c r="F40" s="314">
        <f>заміна!$I$9</f>
        <v>3633.1087784558172</v>
      </c>
      <c r="G40" s="314">
        <f>заміна!$I$14</f>
        <v>507.08099872403142</v>
      </c>
      <c r="H40" s="314">
        <f>заміна!$I$15</f>
        <v>194.75031971928689</v>
      </c>
      <c r="I40" s="314">
        <f>заміна!$I$19</f>
        <v>363.31087784558173</v>
      </c>
      <c r="J40" s="314">
        <f>заміна!$I$20</f>
        <v>704.73764621170756</v>
      </c>
      <c r="K40" s="315">
        <f t="shared" si="9"/>
        <v>5402.9886209564247</v>
      </c>
      <c r="L40" s="315">
        <f t="shared" si="10"/>
        <v>162.08965862869275</v>
      </c>
      <c r="M40" s="315">
        <f t="shared" si="11"/>
        <v>5565.0782795851173</v>
      </c>
      <c r="N40" s="315">
        <f t="shared" si="12"/>
        <v>1113.0156559170234</v>
      </c>
      <c r="O40" s="315">
        <f t="shared" si="4"/>
        <v>6678.093935502141</v>
      </c>
      <c r="P40" s="315">
        <f t="shared" si="6"/>
        <v>111.30156559170234</v>
      </c>
      <c r="Q40" s="315">
        <f t="shared" si="5"/>
        <v>72</v>
      </c>
      <c r="R40" s="316">
        <f t="shared" si="7"/>
        <v>4.6375652329875976</v>
      </c>
      <c r="S40" s="18"/>
      <c r="T40" s="18"/>
      <c r="U40" s="18"/>
    </row>
    <row r="41" spans="1:21" ht="15.75" thickBot="1" x14ac:dyDescent="0.3">
      <c r="A41" s="253" t="s">
        <v>520</v>
      </c>
      <c r="B41" s="311">
        <f t="shared" si="8"/>
        <v>34</v>
      </c>
      <c r="C41" s="312" t="s">
        <v>154</v>
      </c>
      <c r="D41" s="312" t="s">
        <v>168</v>
      </c>
      <c r="E41" s="313">
        <v>54</v>
      </c>
      <c r="F41" s="314">
        <f>заміна!$I$9</f>
        <v>3633.1087784558172</v>
      </c>
      <c r="G41" s="314">
        <f>заміна!$I$14</f>
        <v>507.08099872403142</v>
      </c>
      <c r="H41" s="314">
        <f>заміна!$I$15</f>
        <v>194.75031971928689</v>
      </c>
      <c r="I41" s="314">
        <f>заміна!$I$19</f>
        <v>363.31087784558173</v>
      </c>
      <c r="J41" s="314">
        <f>заміна!$I$20</f>
        <v>704.73764621170756</v>
      </c>
      <c r="K41" s="315">
        <f t="shared" si="9"/>
        <v>5402.9886209564247</v>
      </c>
      <c r="L41" s="315">
        <f t="shared" si="10"/>
        <v>162.08965862869275</v>
      </c>
      <c r="M41" s="315">
        <f t="shared" si="11"/>
        <v>5565.0782795851173</v>
      </c>
      <c r="N41" s="315">
        <f t="shared" si="12"/>
        <v>1113.0156559170234</v>
      </c>
      <c r="O41" s="315">
        <f t="shared" si="4"/>
        <v>6678.093935502141</v>
      </c>
      <c r="P41" s="315">
        <f t="shared" si="6"/>
        <v>111.30156559170234</v>
      </c>
      <c r="Q41" s="315">
        <f t="shared" si="5"/>
        <v>54</v>
      </c>
      <c r="R41" s="316">
        <f t="shared" si="7"/>
        <v>6.1834203106501304</v>
      </c>
      <c r="S41" s="18"/>
      <c r="T41" s="18"/>
      <c r="U41" s="18"/>
    </row>
    <row r="42" spans="1:21" ht="15.75" thickBot="1" x14ac:dyDescent="0.3">
      <c r="A42" s="253" t="s">
        <v>520</v>
      </c>
      <c r="B42" s="311">
        <f t="shared" si="8"/>
        <v>35</v>
      </c>
      <c r="C42" s="312" t="s">
        <v>154</v>
      </c>
      <c r="D42" s="312" t="s">
        <v>217</v>
      </c>
      <c r="E42" s="313">
        <v>107</v>
      </c>
      <c r="F42" s="314">
        <f>заміна!$I$9</f>
        <v>3633.1087784558172</v>
      </c>
      <c r="G42" s="314">
        <f>заміна!$I$14</f>
        <v>507.08099872403142</v>
      </c>
      <c r="H42" s="314">
        <f>заміна!$I$15</f>
        <v>194.75031971928689</v>
      </c>
      <c r="I42" s="314">
        <f>заміна!$I$19</f>
        <v>363.31087784558173</v>
      </c>
      <c r="J42" s="314">
        <f>заміна!$I$20</f>
        <v>704.73764621170756</v>
      </c>
      <c r="K42" s="315">
        <f t="shared" si="9"/>
        <v>5402.9886209564247</v>
      </c>
      <c r="L42" s="315">
        <f t="shared" si="10"/>
        <v>162.08965862869275</v>
      </c>
      <c r="M42" s="315">
        <f t="shared" si="11"/>
        <v>5565.0782795851173</v>
      </c>
      <c r="N42" s="315">
        <f t="shared" si="12"/>
        <v>1113.0156559170234</v>
      </c>
      <c r="O42" s="315">
        <f t="shared" si="4"/>
        <v>6678.093935502141</v>
      </c>
      <c r="P42" s="315">
        <f t="shared" si="6"/>
        <v>111.30156559170234</v>
      </c>
      <c r="Q42" s="315">
        <f t="shared" si="5"/>
        <v>107</v>
      </c>
      <c r="R42" s="316">
        <f t="shared" si="7"/>
        <v>3.1206046427580096</v>
      </c>
      <c r="S42" s="18"/>
      <c r="T42" s="18"/>
      <c r="U42" s="18"/>
    </row>
    <row r="43" spans="1:21" ht="15.75" thickBot="1" x14ac:dyDescent="0.3">
      <c r="A43" s="253" t="s">
        <v>522</v>
      </c>
      <c r="B43" s="311">
        <f t="shared" si="8"/>
        <v>36</v>
      </c>
      <c r="C43" s="312" t="s">
        <v>157</v>
      </c>
      <c r="D43" s="312" t="s">
        <v>191</v>
      </c>
      <c r="E43" s="313">
        <v>90</v>
      </c>
      <c r="F43" s="314">
        <f>заміна!$I$9</f>
        <v>3633.1087784558172</v>
      </c>
      <c r="G43" s="314">
        <f>заміна!$I$14</f>
        <v>507.08099872403142</v>
      </c>
      <c r="H43" s="314">
        <f>заміна!$I$15</f>
        <v>194.75031971928689</v>
      </c>
      <c r="I43" s="314">
        <f>заміна!$I$19</f>
        <v>363.31087784558173</v>
      </c>
      <c r="J43" s="314">
        <f>заміна!$I$20</f>
        <v>704.73764621170756</v>
      </c>
      <c r="K43" s="315">
        <f t="shared" si="9"/>
        <v>5402.9886209564247</v>
      </c>
      <c r="L43" s="315">
        <f t="shared" si="10"/>
        <v>162.08965862869275</v>
      </c>
      <c r="M43" s="315">
        <f t="shared" si="11"/>
        <v>5565.0782795851173</v>
      </c>
      <c r="N43" s="315">
        <f t="shared" si="12"/>
        <v>1113.0156559170234</v>
      </c>
      <c r="O43" s="315">
        <f t="shared" si="4"/>
        <v>6678.093935502141</v>
      </c>
      <c r="P43" s="315">
        <f t="shared" si="6"/>
        <v>111.30156559170234</v>
      </c>
      <c r="Q43" s="315">
        <f t="shared" si="5"/>
        <v>90</v>
      </c>
      <c r="R43" s="316">
        <f t="shared" si="7"/>
        <v>3.7100521863900782</v>
      </c>
      <c r="S43" s="18"/>
      <c r="T43" s="18"/>
      <c r="U43" s="18"/>
    </row>
    <row r="44" spans="1:21" ht="15.75" thickBot="1" x14ac:dyDescent="0.3">
      <c r="A44" s="253" t="s">
        <v>520</v>
      </c>
      <c r="B44" s="311">
        <f t="shared" si="8"/>
        <v>37</v>
      </c>
      <c r="C44" s="312" t="s">
        <v>158</v>
      </c>
      <c r="D44" s="312" t="s">
        <v>202</v>
      </c>
      <c r="E44" s="313">
        <v>60</v>
      </c>
      <c r="F44" s="314">
        <f>заміна!$I$9</f>
        <v>3633.1087784558172</v>
      </c>
      <c r="G44" s="314">
        <f>заміна!$I$14</f>
        <v>507.08099872403142</v>
      </c>
      <c r="H44" s="314">
        <f>заміна!$I$15</f>
        <v>194.75031971928689</v>
      </c>
      <c r="I44" s="314">
        <f>заміна!$I$19</f>
        <v>363.31087784558173</v>
      </c>
      <c r="J44" s="314">
        <f>заміна!$I$20</f>
        <v>704.73764621170756</v>
      </c>
      <c r="K44" s="315">
        <f t="shared" si="9"/>
        <v>5402.9886209564247</v>
      </c>
      <c r="L44" s="315">
        <f t="shared" si="10"/>
        <v>162.08965862869275</v>
      </c>
      <c r="M44" s="315">
        <f t="shared" si="11"/>
        <v>5565.0782795851173</v>
      </c>
      <c r="N44" s="315">
        <f t="shared" si="12"/>
        <v>1113.0156559170234</v>
      </c>
      <c r="O44" s="315">
        <f t="shared" si="4"/>
        <v>6678.093935502141</v>
      </c>
      <c r="P44" s="315">
        <f t="shared" si="6"/>
        <v>111.30156559170234</v>
      </c>
      <c r="Q44" s="315">
        <f t="shared" si="5"/>
        <v>60</v>
      </c>
      <c r="R44" s="316">
        <f t="shared" si="7"/>
        <v>5.5650782795851175</v>
      </c>
      <c r="S44" s="18"/>
      <c r="T44" s="18"/>
      <c r="U44" s="18"/>
    </row>
    <row r="45" spans="1:21" ht="15.75" thickBot="1" x14ac:dyDescent="0.3">
      <c r="A45" s="253" t="s">
        <v>520</v>
      </c>
      <c r="B45" s="311">
        <f t="shared" si="8"/>
        <v>38</v>
      </c>
      <c r="C45" s="312" t="s">
        <v>158</v>
      </c>
      <c r="D45" s="312" t="s">
        <v>193</v>
      </c>
      <c r="E45" s="313">
        <v>40</v>
      </c>
      <c r="F45" s="314">
        <f>заміна!$I$9</f>
        <v>3633.1087784558172</v>
      </c>
      <c r="G45" s="314">
        <f>заміна!$I$14</f>
        <v>507.08099872403142</v>
      </c>
      <c r="H45" s="314">
        <f>заміна!$I$15</f>
        <v>194.75031971928689</v>
      </c>
      <c r="I45" s="314">
        <f>заміна!$I$19</f>
        <v>363.31087784558173</v>
      </c>
      <c r="J45" s="314">
        <f>заміна!$I$20</f>
        <v>704.73764621170756</v>
      </c>
      <c r="K45" s="315">
        <f t="shared" si="9"/>
        <v>5402.9886209564247</v>
      </c>
      <c r="L45" s="315">
        <f t="shared" si="10"/>
        <v>162.08965862869275</v>
      </c>
      <c r="M45" s="315">
        <f t="shared" si="11"/>
        <v>5565.0782795851173</v>
      </c>
      <c r="N45" s="315">
        <f t="shared" si="12"/>
        <v>1113.0156559170234</v>
      </c>
      <c r="O45" s="315">
        <f t="shared" si="4"/>
        <v>6678.093935502141</v>
      </c>
      <c r="P45" s="315">
        <f t="shared" si="6"/>
        <v>111.30156559170234</v>
      </c>
      <c r="Q45" s="315">
        <f t="shared" si="5"/>
        <v>40</v>
      </c>
      <c r="R45" s="316">
        <f t="shared" si="7"/>
        <v>8.3476174193776753</v>
      </c>
      <c r="S45" s="18"/>
      <c r="T45" s="18"/>
      <c r="U45" s="18"/>
    </row>
    <row r="46" spans="1:21" ht="15.75" thickBot="1" x14ac:dyDescent="0.3">
      <c r="A46" s="253" t="s">
        <v>520</v>
      </c>
      <c r="B46" s="311">
        <f t="shared" si="8"/>
        <v>39</v>
      </c>
      <c r="C46" s="312" t="s">
        <v>158</v>
      </c>
      <c r="D46" s="312" t="s">
        <v>191</v>
      </c>
      <c r="E46" s="313">
        <v>80</v>
      </c>
      <c r="F46" s="314">
        <f>заміна!$I$9</f>
        <v>3633.1087784558172</v>
      </c>
      <c r="G46" s="314">
        <f>заміна!$I$14</f>
        <v>507.08099872403142</v>
      </c>
      <c r="H46" s="314">
        <f>заміна!$I$15</f>
        <v>194.75031971928689</v>
      </c>
      <c r="I46" s="314">
        <f>заміна!$I$19</f>
        <v>363.31087784558173</v>
      </c>
      <c r="J46" s="314">
        <f>заміна!$I$20</f>
        <v>704.73764621170756</v>
      </c>
      <c r="K46" s="315">
        <f t="shared" si="9"/>
        <v>5402.9886209564247</v>
      </c>
      <c r="L46" s="315">
        <f t="shared" si="10"/>
        <v>162.08965862869275</v>
      </c>
      <c r="M46" s="315">
        <f t="shared" si="11"/>
        <v>5565.0782795851173</v>
      </c>
      <c r="N46" s="315">
        <f t="shared" si="12"/>
        <v>1113.0156559170234</v>
      </c>
      <c r="O46" s="315">
        <f t="shared" si="4"/>
        <v>6678.093935502141</v>
      </c>
      <c r="P46" s="315">
        <f t="shared" si="6"/>
        <v>111.30156559170234</v>
      </c>
      <c r="Q46" s="315">
        <f t="shared" si="5"/>
        <v>80</v>
      </c>
      <c r="R46" s="316">
        <f t="shared" si="7"/>
        <v>4.1738087096888377</v>
      </c>
      <c r="S46" s="18"/>
      <c r="T46" s="18"/>
      <c r="U46" s="18"/>
    </row>
    <row r="47" spans="1:21" ht="15.75" thickBot="1" x14ac:dyDescent="0.3">
      <c r="A47" s="253" t="s">
        <v>520</v>
      </c>
      <c r="B47" s="311">
        <f t="shared" si="8"/>
        <v>40</v>
      </c>
      <c r="C47" s="312" t="s">
        <v>158</v>
      </c>
      <c r="D47" s="312" t="s">
        <v>188</v>
      </c>
      <c r="E47" s="313">
        <v>148</v>
      </c>
      <c r="F47" s="314">
        <f>заміна!$I$9</f>
        <v>3633.1087784558172</v>
      </c>
      <c r="G47" s="314">
        <f>заміна!$I$14</f>
        <v>507.08099872403142</v>
      </c>
      <c r="H47" s="314">
        <f>заміна!$I$15</f>
        <v>194.75031971928689</v>
      </c>
      <c r="I47" s="314">
        <f>заміна!$I$19</f>
        <v>363.31087784558173</v>
      </c>
      <c r="J47" s="314">
        <f>заміна!$I$20</f>
        <v>704.73764621170756</v>
      </c>
      <c r="K47" s="315">
        <f t="shared" si="9"/>
        <v>5402.9886209564247</v>
      </c>
      <c r="L47" s="315">
        <f t="shared" si="10"/>
        <v>162.08965862869275</v>
      </c>
      <c r="M47" s="315">
        <f t="shared" si="11"/>
        <v>5565.0782795851173</v>
      </c>
      <c r="N47" s="315">
        <f t="shared" si="12"/>
        <v>1113.0156559170234</v>
      </c>
      <c r="O47" s="315">
        <f t="shared" si="4"/>
        <v>6678.093935502141</v>
      </c>
      <c r="P47" s="315">
        <f t="shared" si="6"/>
        <v>111.30156559170234</v>
      </c>
      <c r="Q47" s="315">
        <f t="shared" si="5"/>
        <v>148</v>
      </c>
      <c r="R47" s="316">
        <f t="shared" si="7"/>
        <v>2.2561128160480206</v>
      </c>
      <c r="S47" s="18"/>
      <c r="T47" s="18"/>
      <c r="U47" s="18"/>
    </row>
    <row r="48" spans="1:21" ht="15.75" thickBot="1" x14ac:dyDescent="0.3">
      <c r="A48" s="253" t="s">
        <v>520</v>
      </c>
      <c r="B48" s="311">
        <f t="shared" si="8"/>
        <v>41</v>
      </c>
      <c r="C48" s="312" t="s">
        <v>160</v>
      </c>
      <c r="D48" s="312" t="s">
        <v>225</v>
      </c>
      <c r="E48" s="313">
        <v>88</v>
      </c>
      <c r="F48" s="314">
        <f>заміна!$I$9</f>
        <v>3633.1087784558172</v>
      </c>
      <c r="G48" s="314">
        <f>заміна!$I$14</f>
        <v>507.08099872403142</v>
      </c>
      <c r="H48" s="314">
        <f>заміна!$I$15</f>
        <v>194.75031971928689</v>
      </c>
      <c r="I48" s="314">
        <f>заміна!$I$19</f>
        <v>363.31087784558173</v>
      </c>
      <c r="J48" s="314">
        <f>заміна!$I$20</f>
        <v>704.73764621170756</v>
      </c>
      <c r="K48" s="315">
        <f t="shared" si="9"/>
        <v>5402.9886209564247</v>
      </c>
      <c r="L48" s="315">
        <f t="shared" si="10"/>
        <v>162.08965862869275</v>
      </c>
      <c r="M48" s="315">
        <f t="shared" si="11"/>
        <v>5565.0782795851173</v>
      </c>
      <c r="N48" s="315">
        <f t="shared" si="12"/>
        <v>1113.0156559170234</v>
      </c>
      <c r="O48" s="315">
        <f t="shared" si="4"/>
        <v>6678.093935502141</v>
      </c>
      <c r="P48" s="315">
        <f t="shared" si="6"/>
        <v>111.30156559170234</v>
      </c>
      <c r="Q48" s="315">
        <f t="shared" si="5"/>
        <v>88</v>
      </c>
      <c r="R48" s="316">
        <f t="shared" si="7"/>
        <v>3.7943715542625798</v>
      </c>
      <c r="S48" s="18"/>
      <c r="T48" s="18"/>
      <c r="U48" s="18"/>
    </row>
    <row r="49" spans="1:21" ht="15.75" thickBot="1" x14ac:dyDescent="0.3">
      <c r="A49" s="253" t="s">
        <v>520</v>
      </c>
      <c r="B49" s="311">
        <f t="shared" si="8"/>
        <v>42</v>
      </c>
      <c r="C49" s="312" t="s">
        <v>160</v>
      </c>
      <c r="D49" s="312" t="s">
        <v>226</v>
      </c>
      <c r="E49" s="313">
        <v>109</v>
      </c>
      <c r="F49" s="314">
        <f>заміна!$I$9</f>
        <v>3633.1087784558172</v>
      </c>
      <c r="G49" s="314">
        <f>заміна!$I$14</f>
        <v>507.08099872403142</v>
      </c>
      <c r="H49" s="314">
        <f>заміна!$I$15</f>
        <v>194.75031971928689</v>
      </c>
      <c r="I49" s="314">
        <f>заміна!$I$19</f>
        <v>363.31087784558173</v>
      </c>
      <c r="J49" s="314">
        <f>заміна!$I$20</f>
        <v>704.73764621170756</v>
      </c>
      <c r="K49" s="315">
        <f t="shared" si="9"/>
        <v>5402.9886209564247</v>
      </c>
      <c r="L49" s="315">
        <f t="shared" si="10"/>
        <v>162.08965862869275</v>
      </c>
      <c r="M49" s="315">
        <f t="shared" si="11"/>
        <v>5565.0782795851173</v>
      </c>
      <c r="N49" s="315">
        <f t="shared" si="12"/>
        <v>1113.0156559170234</v>
      </c>
      <c r="O49" s="315">
        <f t="shared" si="4"/>
        <v>6678.093935502141</v>
      </c>
      <c r="P49" s="315">
        <f t="shared" si="6"/>
        <v>111.30156559170234</v>
      </c>
      <c r="Q49" s="315">
        <f t="shared" si="5"/>
        <v>109</v>
      </c>
      <c r="R49" s="316">
        <f t="shared" si="7"/>
        <v>3.0633458419734589</v>
      </c>
      <c r="S49" s="18"/>
      <c r="T49" s="18"/>
      <c r="U49" s="18"/>
    </row>
    <row r="50" spans="1:21" ht="15.75" thickBot="1" x14ac:dyDescent="0.3">
      <c r="A50" s="253" t="s">
        <v>522</v>
      </c>
      <c r="B50" s="311">
        <f t="shared" si="8"/>
        <v>43</v>
      </c>
      <c r="C50" s="312" t="s">
        <v>162</v>
      </c>
      <c r="D50" s="312" t="s">
        <v>193</v>
      </c>
      <c r="E50" s="313">
        <v>72</v>
      </c>
      <c r="F50" s="314">
        <f>заміна!$I$9</f>
        <v>3633.1087784558172</v>
      </c>
      <c r="G50" s="314">
        <f>заміна!$I$14</f>
        <v>507.08099872403142</v>
      </c>
      <c r="H50" s="314">
        <f>заміна!$I$15</f>
        <v>194.75031971928689</v>
      </c>
      <c r="I50" s="314">
        <f>заміна!$I$19</f>
        <v>363.31087784558173</v>
      </c>
      <c r="J50" s="314">
        <f>заміна!$I$20</f>
        <v>704.73764621170756</v>
      </c>
      <c r="K50" s="315">
        <f t="shared" si="9"/>
        <v>5402.9886209564247</v>
      </c>
      <c r="L50" s="315">
        <f t="shared" si="10"/>
        <v>162.08965862869275</v>
      </c>
      <c r="M50" s="315">
        <f t="shared" si="11"/>
        <v>5565.0782795851173</v>
      </c>
      <c r="N50" s="315">
        <f t="shared" si="12"/>
        <v>1113.0156559170234</v>
      </c>
      <c r="O50" s="315">
        <f t="shared" si="4"/>
        <v>6678.093935502141</v>
      </c>
      <c r="P50" s="315">
        <f t="shared" si="6"/>
        <v>111.30156559170234</v>
      </c>
      <c r="Q50" s="315">
        <f t="shared" si="5"/>
        <v>72</v>
      </c>
      <c r="R50" s="316">
        <f t="shared" si="7"/>
        <v>4.6375652329875976</v>
      </c>
      <c r="S50" s="18"/>
      <c r="T50" s="18"/>
      <c r="U50" s="18"/>
    </row>
    <row r="51" spans="1:21" ht="15.75" thickBot="1" x14ac:dyDescent="0.3">
      <c r="A51" s="253" t="s">
        <v>522</v>
      </c>
      <c r="B51" s="311">
        <f t="shared" si="8"/>
        <v>44</v>
      </c>
      <c r="C51" s="312" t="s">
        <v>162</v>
      </c>
      <c r="D51" s="312" t="s">
        <v>229</v>
      </c>
      <c r="E51" s="313">
        <v>72</v>
      </c>
      <c r="F51" s="314">
        <f>заміна!$I$9</f>
        <v>3633.1087784558172</v>
      </c>
      <c r="G51" s="314">
        <f>заміна!$I$14</f>
        <v>507.08099872403142</v>
      </c>
      <c r="H51" s="314">
        <f>заміна!$I$15</f>
        <v>194.75031971928689</v>
      </c>
      <c r="I51" s="314">
        <f>заміна!$I$19</f>
        <v>363.31087784558173</v>
      </c>
      <c r="J51" s="314">
        <f>заміна!$I$20</f>
        <v>704.73764621170756</v>
      </c>
      <c r="K51" s="315">
        <f t="shared" si="9"/>
        <v>5402.9886209564247</v>
      </c>
      <c r="L51" s="315">
        <f t="shared" si="10"/>
        <v>162.08965862869275</v>
      </c>
      <c r="M51" s="315">
        <f t="shared" si="11"/>
        <v>5565.0782795851173</v>
      </c>
      <c r="N51" s="315">
        <f t="shared" si="12"/>
        <v>1113.0156559170234</v>
      </c>
      <c r="O51" s="315">
        <f t="shared" si="4"/>
        <v>6678.093935502141</v>
      </c>
      <c r="P51" s="315">
        <f t="shared" si="6"/>
        <v>111.30156559170234</v>
      </c>
      <c r="Q51" s="315">
        <f t="shared" si="5"/>
        <v>72</v>
      </c>
      <c r="R51" s="316">
        <f t="shared" si="7"/>
        <v>4.6375652329875976</v>
      </c>
      <c r="S51" s="18"/>
      <c r="T51" s="18"/>
      <c r="U51" s="18"/>
    </row>
    <row r="52" spans="1:21" ht="15.75" thickBot="1" x14ac:dyDescent="0.3">
      <c r="A52" s="253" t="s">
        <v>520</v>
      </c>
      <c r="B52" s="311">
        <f t="shared" si="8"/>
        <v>45</v>
      </c>
      <c r="C52" s="312" t="s">
        <v>154</v>
      </c>
      <c r="D52" s="312" t="s">
        <v>230</v>
      </c>
      <c r="E52" s="313">
        <v>81</v>
      </c>
      <c r="F52" s="314">
        <f>заміна!$I$9</f>
        <v>3633.1087784558172</v>
      </c>
      <c r="G52" s="314">
        <f>заміна!$I$14</f>
        <v>507.08099872403142</v>
      </c>
      <c r="H52" s="314">
        <f>заміна!$I$15</f>
        <v>194.75031971928689</v>
      </c>
      <c r="I52" s="314">
        <f>заміна!$I$19</f>
        <v>363.31087784558173</v>
      </c>
      <c r="J52" s="314">
        <f>заміна!$I$20</f>
        <v>704.73764621170756</v>
      </c>
      <c r="K52" s="315">
        <f t="shared" si="9"/>
        <v>5402.9886209564247</v>
      </c>
      <c r="L52" s="315">
        <f t="shared" si="10"/>
        <v>162.08965862869275</v>
      </c>
      <c r="M52" s="315">
        <f t="shared" si="11"/>
        <v>5565.0782795851173</v>
      </c>
      <c r="N52" s="315">
        <f t="shared" si="12"/>
        <v>1113.0156559170234</v>
      </c>
      <c r="O52" s="315">
        <f t="shared" si="4"/>
        <v>6678.093935502141</v>
      </c>
      <c r="P52" s="315">
        <f t="shared" si="6"/>
        <v>111.30156559170234</v>
      </c>
      <c r="Q52" s="315">
        <f t="shared" si="5"/>
        <v>81</v>
      </c>
      <c r="R52" s="316">
        <f t="shared" si="7"/>
        <v>4.1222802071000864</v>
      </c>
      <c r="S52" s="18"/>
      <c r="T52" s="18"/>
      <c r="U52" s="18"/>
    </row>
    <row r="53" spans="1:21" ht="15.75" thickBot="1" x14ac:dyDescent="0.3">
      <c r="A53" s="253" t="s">
        <v>520</v>
      </c>
      <c r="B53" s="311">
        <f t="shared" si="8"/>
        <v>46</v>
      </c>
      <c r="C53" s="312" t="s">
        <v>298</v>
      </c>
      <c r="D53" s="312" t="s">
        <v>220</v>
      </c>
      <c r="E53" s="313">
        <v>68</v>
      </c>
      <c r="F53" s="314">
        <f>заміна!$I$9</f>
        <v>3633.1087784558172</v>
      </c>
      <c r="G53" s="314">
        <f>заміна!$I$14</f>
        <v>507.08099872403142</v>
      </c>
      <c r="H53" s="314">
        <f>заміна!$I$15</f>
        <v>194.75031971928689</v>
      </c>
      <c r="I53" s="314">
        <f>заміна!$I$19</f>
        <v>363.31087784558173</v>
      </c>
      <c r="J53" s="314">
        <f>заміна!$I$20</f>
        <v>704.73764621170756</v>
      </c>
      <c r="K53" s="315">
        <f t="shared" ref="K53" si="13">F53+G53+H53+I53+J53</f>
        <v>5402.9886209564247</v>
      </c>
      <c r="L53" s="315">
        <f t="shared" ref="L53" si="14">K53*3/100</f>
        <v>162.08965862869275</v>
      </c>
      <c r="M53" s="315">
        <f t="shared" ref="M53" si="15">K53+L53</f>
        <v>5565.0782795851173</v>
      </c>
      <c r="N53" s="315">
        <f t="shared" ref="N53" si="16">M53*0.2</f>
        <v>1113.0156559170234</v>
      </c>
      <c r="O53" s="315">
        <f t="shared" si="4"/>
        <v>6678.093935502141</v>
      </c>
      <c r="P53" s="315">
        <f t="shared" si="6"/>
        <v>111.30156559170234</v>
      </c>
      <c r="Q53" s="315">
        <f t="shared" si="5"/>
        <v>68</v>
      </c>
      <c r="R53" s="316">
        <f t="shared" si="7"/>
        <v>4.9103631878692209</v>
      </c>
    </row>
    <row r="55" spans="1:21" ht="3" customHeight="1" x14ac:dyDescent="0.25">
      <c r="B55" s="336"/>
      <c r="C55" s="336"/>
      <c r="D55" s="336"/>
      <c r="E55" s="336"/>
      <c r="F55" s="336"/>
      <c r="G55" s="336"/>
      <c r="H55" s="336"/>
      <c r="I55" s="336"/>
      <c r="J55" s="336"/>
      <c r="K55" s="336"/>
      <c r="L55" s="336"/>
      <c r="M55" s="336"/>
      <c r="N55" s="336"/>
      <c r="O55" s="336"/>
      <c r="P55" s="336"/>
      <c r="Q55" s="336"/>
    </row>
    <row r="56" spans="1:21" ht="30.75" customHeight="1" x14ac:dyDescent="0.25">
      <c r="B56" s="418" t="s">
        <v>546</v>
      </c>
      <c r="C56" s="418"/>
      <c r="D56" s="418"/>
      <c r="E56" s="418"/>
      <c r="F56" s="418"/>
      <c r="G56" s="418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</row>
  </sheetData>
  <mergeCells count="10">
    <mergeCell ref="B56:R56"/>
    <mergeCell ref="Q2:R2"/>
    <mergeCell ref="Q3:R3"/>
    <mergeCell ref="B55:Q55"/>
    <mergeCell ref="B4:R4"/>
    <mergeCell ref="B6:B7"/>
    <mergeCell ref="C6:C7"/>
    <mergeCell ref="D6:D7"/>
    <mergeCell ref="E6:E7"/>
    <mergeCell ref="F6:R6"/>
  </mergeCells>
  <pageMargins left="0.70866141732283472" right="0.70866141732283472" top="1.1811023622047245" bottom="0.35433070866141736" header="0.31496062992125984" footer="0.31496062992125984"/>
  <pageSetup paperSize="9" scale="4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3"/>
  <sheetViews>
    <sheetView view="pageBreakPreview" zoomScale="60" zoomScaleNormal="90" workbookViewId="0">
      <selection activeCell="Q1" sqref="Q1:R3"/>
    </sheetView>
  </sheetViews>
  <sheetFormatPr defaultRowHeight="15" x14ac:dyDescent="0.25"/>
  <cols>
    <col min="2" max="2" width="10.140625" style="263" bestFit="1" customWidth="1"/>
    <col min="3" max="3" width="22.5703125" style="263" customWidth="1"/>
    <col min="4" max="4" width="12.28515625" style="263" customWidth="1"/>
    <col min="5" max="5" width="12.140625" style="263" customWidth="1"/>
    <col min="6" max="6" width="15.42578125" style="263" bestFit="1" customWidth="1"/>
    <col min="7" max="8" width="13.5703125" style="263" bestFit="1" customWidth="1"/>
    <col min="9" max="10" width="13.7109375" style="263" bestFit="1" customWidth="1"/>
    <col min="11" max="11" width="15.42578125" style="263" bestFit="1" customWidth="1"/>
    <col min="12" max="12" width="13.7109375" style="263" bestFit="1" customWidth="1"/>
    <col min="13" max="13" width="16.7109375" style="263" customWidth="1"/>
    <col min="14" max="14" width="15.42578125" style="263" bestFit="1" customWidth="1"/>
    <col min="15" max="15" width="16.5703125" style="263" bestFit="1" customWidth="1"/>
    <col min="16" max="16" width="16.5703125" style="263" customWidth="1"/>
    <col min="17" max="17" width="13.7109375" style="263" bestFit="1" customWidth="1"/>
    <col min="18" max="18" width="22.42578125" style="263" customWidth="1"/>
  </cols>
  <sheetData>
    <row r="1" spans="1:21" ht="15.75" x14ac:dyDescent="0.25">
      <c r="R1" s="310" t="s">
        <v>550</v>
      </c>
    </row>
    <row r="2" spans="1:21" ht="15.75" x14ac:dyDescent="0.25">
      <c r="Q2" s="390" t="s">
        <v>540</v>
      </c>
      <c r="R2" s="390"/>
    </row>
    <row r="3" spans="1:21" ht="15.75" x14ac:dyDescent="0.25">
      <c r="Q3" s="390" t="s">
        <v>542</v>
      </c>
      <c r="R3" s="390"/>
    </row>
    <row r="4" spans="1:21" ht="22.5" x14ac:dyDescent="0.3">
      <c r="B4" s="407" t="s">
        <v>532</v>
      </c>
      <c r="C4" s="407"/>
      <c r="D4" s="407"/>
      <c r="E4" s="407"/>
      <c r="F4" s="407"/>
      <c r="G4" s="407"/>
      <c r="H4" s="407"/>
      <c r="I4" s="407"/>
      <c r="J4" s="407"/>
      <c r="K4" s="407"/>
      <c r="L4" s="407"/>
      <c r="M4" s="407"/>
      <c r="N4" s="407"/>
      <c r="O4" s="407"/>
      <c r="P4" s="407"/>
      <c r="Q4" s="407"/>
      <c r="R4" s="407"/>
      <c r="S4" s="266"/>
    </row>
    <row r="5" spans="1:21" ht="15.75" thickBot="1" x14ac:dyDescent="0.3"/>
    <row r="6" spans="1:21" ht="15" customHeight="1" x14ac:dyDescent="0.25">
      <c r="B6" s="410" t="s">
        <v>88</v>
      </c>
      <c r="C6" s="412" t="s">
        <v>105</v>
      </c>
      <c r="D6" s="412" t="s">
        <v>106</v>
      </c>
      <c r="E6" s="416" t="s">
        <v>107</v>
      </c>
      <c r="F6" s="408" t="s">
        <v>108</v>
      </c>
      <c r="G6" s="408"/>
      <c r="H6" s="408"/>
      <c r="I6" s="408"/>
      <c r="J6" s="408"/>
      <c r="K6" s="408"/>
      <c r="L6" s="408"/>
      <c r="M6" s="408"/>
      <c r="N6" s="408"/>
      <c r="O6" s="408"/>
      <c r="P6" s="408"/>
      <c r="Q6" s="408"/>
      <c r="R6" s="409"/>
      <c r="S6" s="131"/>
      <c r="T6" s="131"/>
      <c r="U6" s="131"/>
    </row>
    <row r="7" spans="1:21" ht="64.5" thickBot="1" x14ac:dyDescent="0.3">
      <c r="B7" s="411"/>
      <c r="C7" s="413"/>
      <c r="D7" s="413"/>
      <c r="E7" s="417"/>
      <c r="F7" s="308" t="s">
        <v>109</v>
      </c>
      <c r="G7" s="308" t="s">
        <v>271</v>
      </c>
      <c r="H7" s="308" t="s">
        <v>110</v>
      </c>
      <c r="I7" s="308" t="s">
        <v>111</v>
      </c>
      <c r="J7" s="308" t="s">
        <v>235</v>
      </c>
      <c r="K7" s="308" t="s">
        <v>112</v>
      </c>
      <c r="L7" s="308" t="s">
        <v>113</v>
      </c>
      <c r="M7" s="308" t="s">
        <v>531</v>
      </c>
      <c r="N7" s="308" t="s">
        <v>115</v>
      </c>
      <c r="O7" s="308" t="s">
        <v>529</v>
      </c>
      <c r="P7" s="308" t="s">
        <v>530</v>
      </c>
      <c r="Q7" s="308" t="s">
        <v>27</v>
      </c>
      <c r="R7" s="309" t="s">
        <v>117</v>
      </c>
      <c r="S7" s="132"/>
      <c r="T7" s="132"/>
      <c r="U7" s="18"/>
    </row>
    <row r="8" spans="1:21" ht="15.75" thickBot="1" x14ac:dyDescent="0.3">
      <c r="A8" s="252" t="s">
        <v>519</v>
      </c>
      <c r="B8" s="311">
        <v>1</v>
      </c>
      <c r="C8" s="312" t="s">
        <v>139</v>
      </c>
      <c r="D8" s="312" t="s">
        <v>166</v>
      </c>
      <c r="E8" s="313">
        <v>90</v>
      </c>
      <c r="F8" s="314">
        <f>заміна!$J$9</f>
        <v>5212.2307784558179</v>
      </c>
      <c r="G8" s="314">
        <f>заміна!$J$14</f>
        <v>507.08099872403142</v>
      </c>
      <c r="H8" s="314">
        <f>заміна!$J$15</f>
        <v>194.75031971928692</v>
      </c>
      <c r="I8" s="314">
        <f>заміна!$J$19</f>
        <v>521.22307784558177</v>
      </c>
      <c r="J8" s="314">
        <f>заміна!$J$20</f>
        <v>965.29277621170775</v>
      </c>
      <c r="K8" s="315">
        <f>F8+G8+H8+I8+J8</f>
        <v>7400.5779509564263</v>
      </c>
      <c r="L8" s="315">
        <f>K8*3/100</f>
        <v>222.01733852869279</v>
      </c>
      <c r="M8" s="315">
        <f>K8+L8</f>
        <v>7622.5952894851189</v>
      </c>
      <c r="N8" s="315">
        <f>M8*0.2</f>
        <v>1524.5190578970239</v>
      </c>
      <c r="O8" s="315">
        <f>M8+N8</f>
        <v>9147.114347382143</v>
      </c>
      <c r="P8" s="315">
        <f>O8/5/12</f>
        <v>152.45190578970238</v>
      </c>
      <c r="Q8" s="315">
        <f>E8</f>
        <v>90</v>
      </c>
      <c r="R8" s="316">
        <f>P8*3/Q8</f>
        <v>5.0817301929900793</v>
      </c>
      <c r="S8" s="18"/>
      <c r="T8" s="18"/>
      <c r="U8" s="18"/>
    </row>
    <row r="9" spans="1:21" ht="15.75" thickBot="1" x14ac:dyDescent="0.3">
      <c r="A9" s="254" t="s">
        <v>519</v>
      </c>
      <c r="B9" s="311">
        <f>B8+1</f>
        <v>2</v>
      </c>
      <c r="C9" s="312" t="s">
        <v>139</v>
      </c>
      <c r="D9" s="312" t="s">
        <v>168</v>
      </c>
      <c r="E9" s="313">
        <v>91</v>
      </c>
      <c r="F9" s="314">
        <f>заміна!$J$9</f>
        <v>5212.2307784558179</v>
      </c>
      <c r="G9" s="314">
        <f>заміна!$J$14</f>
        <v>507.08099872403142</v>
      </c>
      <c r="H9" s="314">
        <f>заміна!$J$15</f>
        <v>194.75031971928692</v>
      </c>
      <c r="I9" s="314">
        <f>заміна!$J$19</f>
        <v>521.22307784558177</v>
      </c>
      <c r="J9" s="314">
        <f>заміна!$J$20</f>
        <v>965.29277621170775</v>
      </c>
      <c r="K9" s="315">
        <f t="shared" ref="K9:K40" si="0">F9+G9+H9+I9+J9</f>
        <v>7400.5779509564263</v>
      </c>
      <c r="L9" s="315">
        <f t="shared" ref="L9:L40" si="1">K9*3/100</f>
        <v>222.01733852869279</v>
      </c>
      <c r="M9" s="315">
        <f t="shared" ref="M9:M40" si="2">K9+L9</f>
        <v>7622.5952894851189</v>
      </c>
      <c r="N9" s="315">
        <f t="shared" ref="N9:N40" si="3">M9*0.2</f>
        <v>1524.5190578970239</v>
      </c>
      <c r="O9" s="315">
        <f t="shared" ref="O9:O40" si="4">M9+N9</f>
        <v>9147.114347382143</v>
      </c>
      <c r="P9" s="315">
        <f t="shared" ref="P9:P69" si="5">O9/5/12</f>
        <v>152.45190578970238</v>
      </c>
      <c r="Q9" s="315">
        <f t="shared" ref="Q9:Q40" si="6">E9</f>
        <v>91</v>
      </c>
      <c r="R9" s="316">
        <f t="shared" ref="R9:R69" si="7">P9*3/Q9</f>
        <v>5.0258870040561225</v>
      </c>
      <c r="S9" s="18"/>
      <c r="T9" s="18"/>
      <c r="U9" s="18"/>
    </row>
    <row r="10" spans="1:21" ht="15.75" thickBot="1" x14ac:dyDescent="0.3">
      <c r="A10" s="254" t="s">
        <v>519</v>
      </c>
      <c r="B10" s="311">
        <f t="shared" ref="B10:B39" si="8">B9+1</f>
        <v>3</v>
      </c>
      <c r="C10" s="312" t="s">
        <v>139</v>
      </c>
      <c r="D10" s="312" t="s">
        <v>170</v>
      </c>
      <c r="E10" s="313">
        <v>60</v>
      </c>
      <c r="F10" s="314">
        <f>заміна!$J$9</f>
        <v>5212.2307784558179</v>
      </c>
      <c r="G10" s="314">
        <f>заміна!$J$14</f>
        <v>507.08099872403142</v>
      </c>
      <c r="H10" s="314">
        <f>заміна!$J$15</f>
        <v>194.75031971928692</v>
      </c>
      <c r="I10" s="314">
        <f>заміна!$J$19</f>
        <v>521.22307784558177</v>
      </c>
      <c r="J10" s="314">
        <f>заміна!$J$20</f>
        <v>965.29277621170775</v>
      </c>
      <c r="K10" s="315">
        <f t="shared" si="0"/>
        <v>7400.5779509564263</v>
      </c>
      <c r="L10" s="315">
        <f t="shared" si="1"/>
        <v>222.01733852869279</v>
      </c>
      <c r="M10" s="315">
        <f t="shared" si="2"/>
        <v>7622.5952894851189</v>
      </c>
      <c r="N10" s="315">
        <f t="shared" si="3"/>
        <v>1524.5190578970239</v>
      </c>
      <c r="O10" s="315">
        <f t="shared" si="4"/>
        <v>9147.114347382143</v>
      </c>
      <c r="P10" s="315">
        <f t="shared" si="5"/>
        <v>152.45190578970238</v>
      </c>
      <c r="Q10" s="315">
        <f t="shared" si="6"/>
        <v>60</v>
      </c>
      <c r="R10" s="316">
        <f t="shared" si="7"/>
        <v>7.622595289485119</v>
      </c>
      <c r="S10" s="18"/>
      <c r="T10" s="18"/>
      <c r="U10" s="18"/>
    </row>
    <row r="11" spans="1:21" ht="15.75" thickBot="1" x14ac:dyDescent="0.3">
      <c r="A11" s="254" t="s">
        <v>519</v>
      </c>
      <c r="B11" s="311">
        <f t="shared" si="8"/>
        <v>4</v>
      </c>
      <c r="C11" s="312" t="s">
        <v>139</v>
      </c>
      <c r="D11" s="312" t="s">
        <v>172</v>
      </c>
      <c r="E11" s="313">
        <v>101</v>
      </c>
      <c r="F11" s="314">
        <f>заміна!$J$9</f>
        <v>5212.2307784558179</v>
      </c>
      <c r="G11" s="314">
        <f>заміна!$J$14</f>
        <v>507.08099872403142</v>
      </c>
      <c r="H11" s="314">
        <f>заміна!$J$15</f>
        <v>194.75031971928692</v>
      </c>
      <c r="I11" s="314">
        <f>заміна!$J$19</f>
        <v>521.22307784558177</v>
      </c>
      <c r="J11" s="314">
        <f>заміна!$J$20</f>
        <v>965.29277621170775</v>
      </c>
      <c r="K11" s="315">
        <f t="shared" si="0"/>
        <v>7400.5779509564263</v>
      </c>
      <c r="L11" s="315">
        <f t="shared" si="1"/>
        <v>222.01733852869279</v>
      </c>
      <c r="M11" s="315">
        <f t="shared" si="2"/>
        <v>7622.5952894851189</v>
      </c>
      <c r="N11" s="315">
        <f t="shared" si="3"/>
        <v>1524.5190578970239</v>
      </c>
      <c r="O11" s="315">
        <f t="shared" si="4"/>
        <v>9147.114347382143</v>
      </c>
      <c r="P11" s="315">
        <f t="shared" si="5"/>
        <v>152.45190578970238</v>
      </c>
      <c r="Q11" s="315">
        <f t="shared" si="6"/>
        <v>101</v>
      </c>
      <c r="R11" s="316">
        <f t="shared" si="7"/>
        <v>4.5282744293971007</v>
      </c>
      <c r="S11" s="18"/>
      <c r="T11" s="18"/>
      <c r="U11" s="18"/>
    </row>
    <row r="12" spans="1:21" ht="15.75" thickBot="1" x14ac:dyDescent="0.3">
      <c r="A12" s="254" t="s">
        <v>519</v>
      </c>
      <c r="B12" s="311">
        <f t="shared" si="8"/>
        <v>5</v>
      </c>
      <c r="C12" s="312" t="s">
        <v>139</v>
      </c>
      <c r="D12" s="312" t="s">
        <v>174</v>
      </c>
      <c r="E12" s="313">
        <v>91</v>
      </c>
      <c r="F12" s="314">
        <f>заміна!$J$9</f>
        <v>5212.2307784558179</v>
      </c>
      <c r="G12" s="314">
        <f>заміна!$J$14</f>
        <v>507.08099872403142</v>
      </c>
      <c r="H12" s="314">
        <f>заміна!$J$15</f>
        <v>194.75031971928692</v>
      </c>
      <c r="I12" s="314">
        <f>заміна!$J$19</f>
        <v>521.22307784558177</v>
      </c>
      <c r="J12" s="314">
        <f>заміна!$J$20</f>
        <v>965.29277621170775</v>
      </c>
      <c r="K12" s="315">
        <f t="shared" si="0"/>
        <v>7400.5779509564263</v>
      </c>
      <c r="L12" s="315">
        <f t="shared" si="1"/>
        <v>222.01733852869279</v>
      </c>
      <c r="M12" s="315">
        <f t="shared" si="2"/>
        <v>7622.5952894851189</v>
      </c>
      <c r="N12" s="315">
        <f t="shared" si="3"/>
        <v>1524.5190578970239</v>
      </c>
      <c r="O12" s="315">
        <f t="shared" si="4"/>
        <v>9147.114347382143</v>
      </c>
      <c r="P12" s="315">
        <f t="shared" si="5"/>
        <v>152.45190578970238</v>
      </c>
      <c r="Q12" s="315">
        <f t="shared" si="6"/>
        <v>91</v>
      </c>
      <c r="R12" s="316">
        <f t="shared" si="7"/>
        <v>5.0258870040561225</v>
      </c>
      <c r="S12" s="18"/>
      <c r="T12" s="18"/>
      <c r="U12" s="18"/>
    </row>
    <row r="13" spans="1:21" ht="15.75" thickBot="1" x14ac:dyDescent="0.3">
      <c r="A13" s="254" t="s">
        <v>519</v>
      </c>
      <c r="B13" s="311">
        <f t="shared" si="8"/>
        <v>6</v>
      </c>
      <c r="C13" s="312" t="s">
        <v>142</v>
      </c>
      <c r="D13" s="312" t="s">
        <v>176</v>
      </c>
      <c r="E13" s="313">
        <v>40</v>
      </c>
      <c r="F13" s="314">
        <f>заміна!$J$9</f>
        <v>5212.2307784558179</v>
      </c>
      <c r="G13" s="314">
        <f>заміна!$J$14</f>
        <v>507.08099872403142</v>
      </c>
      <c r="H13" s="314">
        <f>заміна!$J$15</f>
        <v>194.75031971928692</v>
      </c>
      <c r="I13" s="314">
        <f>заміна!$J$19</f>
        <v>521.22307784558177</v>
      </c>
      <c r="J13" s="314">
        <f>заміна!$J$20</f>
        <v>965.29277621170775</v>
      </c>
      <c r="K13" s="315">
        <f t="shared" si="0"/>
        <v>7400.5779509564263</v>
      </c>
      <c r="L13" s="315">
        <f t="shared" si="1"/>
        <v>222.01733852869279</v>
      </c>
      <c r="M13" s="315">
        <f t="shared" si="2"/>
        <v>7622.5952894851189</v>
      </c>
      <c r="N13" s="315">
        <f t="shared" si="3"/>
        <v>1524.5190578970239</v>
      </c>
      <c r="O13" s="315">
        <f t="shared" si="4"/>
        <v>9147.114347382143</v>
      </c>
      <c r="P13" s="315">
        <f t="shared" si="5"/>
        <v>152.45190578970238</v>
      </c>
      <c r="Q13" s="315">
        <f t="shared" si="6"/>
        <v>40</v>
      </c>
      <c r="R13" s="316">
        <f t="shared" si="7"/>
        <v>11.433892934227678</v>
      </c>
      <c r="S13" s="18"/>
      <c r="T13" s="18"/>
      <c r="U13" s="18"/>
    </row>
    <row r="14" spans="1:21" ht="15.75" thickBot="1" x14ac:dyDescent="0.3">
      <c r="A14" s="254" t="s">
        <v>519</v>
      </c>
      <c r="B14" s="311">
        <f t="shared" si="8"/>
        <v>7</v>
      </c>
      <c r="C14" s="312" t="s">
        <v>143</v>
      </c>
      <c r="D14" s="312" t="s">
        <v>178</v>
      </c>
      <c r="E14" s="313">
        <v>96</v>
      </c>
      <c r="F14" s="314">
        <f>заміна!$J$9</f>
        <v>5212.2307784558179</v>
      </c>
      <c r="G14" s="314">
        <f>заміна!$J$14</f>
        <v>507.08099872403142</v>
      </c>
      <c r="H14" s="314">
        <f>заміна!$J$15</f>
        <v>194.75031971928692</v>
      </c>
      <c r="I14" s="314">
        <f>заміна!$J$19</f>
        <v>521.22307784558177</v>
      </c>
      <c r="J14" s="314">
        <f>заміна!$J$20</f>
        <v>965.29277621170775</v>
      </c>
      <c r="K14" s="315">
        <f t="shared" si="0"/>
        <v>7400.5779509564263</v>
      </c>
      <c r="L14" s="315">
        <f t="shared" si="1"/>
        <v>222.01733852869279</v>
      </c>
      <c r="M14" s="315">
        <f t="shared" si="2"/>
        <v>7622.5952894851189</v>
      </c>
      <c r="N14" s="315">
        <f t="shared" si="3"/>
        <v>1524.5190578970239</v>
      </c>
      <c r="O14" s="315">
        <f t="shared" si="4"/>
        <v>9147.114347382143</v>
      </c>
      <c r="P14" s="315">
        <f t="shared" si="5"/>
        <v>152.45190578970238</v>
      </c>
      <c r="Q14" s="315">
        <f t="shared" si="6"/>
        <v>96</v>
      </c>
      <c r="R14" s="316">
        <f t="shared" si="7"/>
        <v>4.7641220559281994</v>
      </c>
      <c r="S14" s="18"/>
      <c r="T14" s="18"/>
      <c r="U14" s="18"/>
    </row>
    <row r="15" spans="1:21" ht="15.75" thickBot="1" x14ac:dyDescent="0.3">
      <c r="A15" s="254" t="s">
        <v>519</v>
      </c>
      <c r="B15" s="311">
        <f t="shared" si="8"/>
        <v>8</v>
      </c>
      <c r="C15" s="312" t="s">
        <v>142</v>
      </c>
      <c r="D15" s="312" t="s">
        <v>179</v>
      </c>
      <c r="E15" s="313">
        <v>72</v>
      </c>
      <c r="F15" s="314">
        <f>заміна!$J$9</f>
        <v>5212.2307784558179</v>
      </c>
      <c r="G15" s="314">
        <f>заміна!$J$14</f>
        <v>507.08099872403142</v>
      </c>
      <c r="H15" s="314">
        <f>заміна!$J$15</f>
        <v>194.75031971928692</v>
      </c>
      <c r="I15" s="314">
        <f>заміна!$J$19</f>
        <v>521.22307784558177</v>
      </c>
      <c r="J15" s="314">
        <f>заміна!$J$20</f>
        <v>965.29277621170775</v>
      </c>
      <c r="K15" s="315">
        <f t="shared" si="0"/>
        <v>7400.5779509564263</v>
      </c>
      <c r="L15" s="315">
        <f t="shared" si="1"/>
        <v>222.01733852869279</v>
      </c>
      <c r="M15" s="315">
        <f t="shared" si="2"/>
        <v>7622.5952894851189</v>
      </c>
      <c r="N15" s="315">
        <f t="shared" si="3"/>
        <v>1524.5190578970239</v>
      </c>
      <c r="O15" s="315">
        <f t="shared" si="4"/>
        <v>9147.114347382143</v>
      </c>
      <c r="P15" s="315">
        <f t="shared" si="5"/>
        <v>152.45190578970238</v>
      </c>
      <c r="Q15" s="315">
        <f t="shared" si="6"/>
        <v>72</v>
      </c>
      <c r="R15" s="316">
        <f t="shared" si="7"/>
        <v>6.3521627412375992</v>
      </c>
      <c r="S15" s="18"/>
      <c r="T15" s="18"/>
      <c r="U15" s="18"/>
    </row>
    <row r="16" spans="1:21" ht="15.75" thickBot="1" x14ac:dyDescent="0.3">
      <c r="A16" s="254" t="s">
        <v>519</v>
      </c>
      <c r="B16" s="311">
        <f t="shared" si="8"/>
        <v>9</v>
      </c>
      <c r="C16" s="312" t="s">
        <v>142</v>
      </c>
      <c r="D16" s="312" t="s">
        <v>181</v>
      </c>
      <c r="E16" s="313">
        <v>144</v>
      </c>
      <c r="F16" s="314">
        <f>заміна!$J$9</f>
        <v>5212.2307784558179</v>
      </c>
      <c r="G16" s="314">
        <f>заміна!$J$14</f>
        <v>507.08099872403142</v>
      </c>
      <c r="H16" s="314">
        <f>заміна!$J$15</f>
        <v>194.75031971928692</v>
      </c>
      <c r="I16" s="314">
        <f>заміна!$J$19</f>
        <v>521.22307784558177</v>
      </c>
      <c r="J16" s="314">
        <f>заміна!$J$20</f>
        <v>965.29277621170775</v>
      </c>
      <c r="K16" s="315">
        <f t="shared" si="0"/>
        <v>7400.5779509564263</v>
      </c>
      <c r="L16" s="315">
        <f t="shared" si="1"/>
        <v>222.01733852869279</v>
      </c>
      <c r="M16" s="315">
        <f t="shared" si="2"/>
        <v>7622.5952894851189</v>
      </c>
      <c r="N16" s="315">
        <f t="shared" si="3"/>
        <v>1524.5190578970239</v>
      </c>
      <c r="O16" s="315">
        <f t="shared" si="4"/>
        <v>9147.114347382143</v>
      </c>
      <c r="P16" s="315">
        <f t="shared" si="5"/>
        <v>152.45190578970238</v>
      </c>
      <c r="Q16" s="315">
        <f t="shared" si="6"/>
        <v>144</v>
      </c>
      <c r="R16" s="316">
        <f t="shared" si="7"/>
        <v>3.1760813706187996</v>
      </c>
      <c r="S16" s="18"/>
      <c r="T16" s="18"/>
      <c r="U16" s="18"/>
    </row>
    <row r="17" spans="1:21" ht="15.75" thickBot="1" x14ac:dyDescent="0.3">
      <c r="A17" s="254" t="s">
        <v>519</v>
      </c>
      <c r="B17" s="311">
        <f t="shared" si="8"/>
        <v>10</v>
      </c>
      <c r="C17" s="312" t="s">
        <v>142</v>
      </c>
      <c r="D17" s="312" t="s">
        <v>183</v>
      </c>
      <c r="E17" s="313">
        <v>60</v>
      </c>
      <c r="F17" s="314">
        <f>заміна!$J$9</f>
        <v>5212.2307784558179</v>
      </c>
      <c r="G17" s="314">
        <f>заміна!$J$14</f>
        <v>507.08099872403142</v>
      </c>
      <c r="H17" s="314">
        <f>заміна!$J$15</f>
        <v>194.75031971928692</v>
      </c>
      <c r="I17" s="314">
        <f>заміна!$J$19</f>
        <v>521.22307784558177</v>
      </c>
      <c r="J17" s="314">
        <f>заміна!$J$20</f>
        <v>965.29277621170775</v>
      </c>
      <c r="K17" s="315">
        <f t="shared" si="0"/>
        <v>7400.5779509564263</v>
      </c>
      <c r="L17" s="315">
        <f t="shared" si="1"/>
        <v>222.01733852869279</v>
      </c>
      <c r="M17" s="315">
        <f t="shared" si="2"/>
        <v>7622.5952894851189</v>
      </c>
      <c r="N17" s="315">
        <f t="shared" si="3"/>
        <v>1524.5190578970239</v>
      </c>
      <c r="O17" s="315">
        <f t="shared" si="4"/>
        <v>9147.114347382143</v>
      </c>
      <c r="P17" s="315">
        <f t="shared" si="5"/>
        <v>152.45190578970238</v>
      </c>
      <c r="Q17" s="315">
        <f t="shared" si="6"/>
        <v>60</v>
      </c>
      <c r="R17" s="316">
        <f t="shared" si="7"/>
        <v>7.622595289485119</v>
      </c>
      <c r="S17" s="18"/>
      <c r="T17" s="18"/>
      <c r="U17" s="18"/>
    </row>
    <row r="18" spans="1:21" ht="15.75" thickBot="1" x14ac:dyDescent="0.3">
      <c r="A18" s="254" t="s">
        <v>519</v>
      </c>
      <c r="B18" s="311">
        <f t="shared" si="8"/>
        <v>11</v>
      </c>
      <c r="C18" s="312" t="s">
        <v>146</v>
      </c>
      <c r="D18" s="312" t="s">
        <v>191</v>
      </c>
      <c r="E18" s="313">
        <v>107</v>
      </c>
      <c r="F18" s="314">
        <f>заміна!$J$9</f>
        <v>5212.2307784558179</v>
      </c>
      <c r="G18" s="314">
        <f>заміна!$J$14</f>
        <v>507.08099872403142</v>
      </c>
      <c r="H18" s="314">
        <f>заміна!$J$15</f>
        <v>194.75031971928692</v>
      </c>
      <c r="I18" s="314">
        <f>заміна!$J$19</f>
        <v>521.22307784558177</v>
      </c>
      <c r="J18" s="314">
        <f>заміна!$J$20</f>
        <v>965.29277621170775</v>
      </c>
      <c r="K18" s="315">
        <f t="shared" si="0"/>
        <v>7400.5779509564263</v>
      </c>
      <c r="L18" s="315">
        <f t="shared" si="1"/>
        <v>222.01733852869279</v>
      </c>
      <c r="M18" s="315">
        <f t="shared" si="2"/>
        <v>7622.5952894851189</v>
      </c>
      <c r="N18" s="315">
        <f t="shared" si="3"/>
        <v>1524.5190578970239</v>
      </c>
      <c r="O18" s="315">
        <f t="shared" si="4"/>
        <v>9147.114347382143</v>
      </c>
      <c r="P18" s="315">
        <f t="shared" si="5"/>
        <v>152.45190578970238</v>
      </c>
      <c r="Q18" s="315">
        <f t="shared" si="6"/>
        <v>107</v>
      </c>
      <c r="R18" s="316">
        <f t="shared" si="7"/>
        <v>4.2743524987767021</v>
      </c>
      <c r="S18" s="18"/>
      <c r="T18" s="18"/>
      <c r="U18" s="18"/>
    </row>
    <row r="19" spans="1:21" ht="15.75" thickBot="1" x14ac:dyDescent="0.3">
      <c r="A19" s="254" t="s">
        <v>519</v>
      </c>
      <c r="B19" s="311">
        <f t="shared" si="8"/>
        <v>12</v>
      </c>
      <c r="C19" s="312" t="s">
        <v>146</v>
      </c>
      <c r="D19" s="312" t="s">
        <v>192</v>
      </c>
      <c r="E19" s="313">
        <v>70</v>
      </c>
      <c r="F19" s="314">
        <f>заміна!$J$9</f>
        <v>5212.2307784558179</v>
      </c>
      <c r="G19" s="314">
        <f>заміна!$J$14</f>
        <v>507.08099872403142</v>
      </c>
      <c r="H19" s="314">
        <f>заміна!$J$15</f>
        <v>194.75031971928692</v>
      </c>
      <c r="I19" s="314">
        <f>заміна!$J$19</f>
        <v>521.22307784558177</v>
      </c>
      <c r="J19" s="314">
        <f>заміна!$J$20</f>
        <v>965.29277621170775</v>
      </c>
      <c r="K19" s="315">
        <f t="shared" si="0"/>
        <v>7400.5779509564263</v>
      </c>
      <c r="L19" s="315">
        <f t="shared" si="1"/>
        <v>222.01733852869279</v>
      </c>
      <c r="M19" s="315">
        <f t="shared" si="2"/>
        <v>7622.5952894851189</v>
      </c>
      <c r="N19" s="315">
        <f t="shared" si="3"/>
        <v>1524.5190578970239</v>
      </c>
      <c r="O19" s="315">
        <f t="shared" si="4"/>
        <v>9147.114347382143</v>
      </c>
      <c r="P19" s="315">
        <f t="shared" si="5"/>
        <v>152.45190578970238</v>
      </c>
      <c r="Q19" s="315">
        <f t="shared" si="6"/>
        <v>70</v>
      </c>
      <c r="R19" s="316">
        <f t="shared" si="7"/>
        <v>6.5336531052729594</v>
      </c>
      <c r="S19" s="18"/>
      <c r="T19" s="18"/>
      <c r="U19" s="18"/>
    </row>
    <row r="20" spans="1:21" ht="15.75" thickBot="1" x14ac:dyDescent="0.3">
      <c r="A20" s="254" t="s">
        <v>519</v>
      </c>
      <c r="B20" s="311">
        <f t="shared" si="8"/>
        <v>13</v>
      </c>
      <c r="C20" s="312" t="s">
        <v>139</v>
      </c>
      <c r="D20" s="312" t="s">
        <v>182</v>
      </c>
      <c r="E20" s="313">
        <v>59</v>
      </c>
      <c r="F20" s="314">
        <f>заміна!$J$9</f>
        <v>5212.2307784558179</v>
      </c>
      <c r="G20" s="314">
        <f>заміна!$J$14</f>
        <v>507.08099872403142</v>
      </c>
      <c r="H20" s="314">
        <f>заміна!$J$15</f>
        <v>194.75031971928692</v>
      </c>
      <c r="I20" s="314">
        <f>заміна!$J$19</f>
        <v>521.22307784558177</v>
      </c>
      <c r="J20" s="314">
        <f>заміна!$J$20</f>
        <v>965.29277621170775</v>
      </c>
      <c r="K20" s="315">
        <f t="shared" si="0"/>
        <v>7400.5779509564263</v>
      </c>
      <c r="L20" s="315">
        <f t="shared" si="1"/>
        <v>222.01733852869279</v>
      </c>
      <c r="M20" s="315">
        <f t="shared" si="2"/>
        <v>7622.5952894851189</v>
      </c>
      <c r="N20" s="315">
        <f t="shared" si="3"/>
        <v>1524.5190578970239</v>
      </c>
      <c r="O20" s="315">
        <f t="shared" si="4"/>
        <v>9147.114347382143</v>
      </c>
      <c r="P20" s="315">
        <f t="shared" si="5"/>
        <v>152.45190578970238</v>
      </c>
      <c r="Q20" s="315">
        <f t="shared" si="6"/>
        <v>59</v>
      </c>
      <c r="R20" s="316">
        <f t="shared" si="7"/>
        <v>7.7517918198153755</v>
      </c>
      <c r="S20" s="18"/>
      <c r="T20" s="18"/>
      <c r="U20" s="18"/>
    </row>
    <row r="21" spans="1:21" ht="15.75" thickBot="1" x14ac:dyDescent="0.3">
      <c r="A21" s="254" t="s">
        <v>519</v>
      </c>
      <c r="B21" s="311">
        <f t="shared" si="8"/>
        <v>14</v>
      </c>
      <c r="C21" s="312" t="s">
        <v>146</v>
      </c>
      <c r="D21" s="312" t="s">
        <v>193</v>
      </c>
      <c r="E21" s="313">
        <v>40</v>
      </c>
      <c r="F21" s="314">
        <f>заміна!$J$9</f>
        <v>5212.2307784558179</v>
      </c>
      <c r="G21" s="314">
        <f>заміна!$J$14</f>
        <v>507.08099872403142</v>
      </c>
      <c r="H21" s="314">
        <f>заміна!$J$15</f>
        <v>194.75031971928692</v>
      </c>
      <c r="I21" s="314">
        <f>заміна!$J$19</f>
        <v>521.22307784558177</v>
      </c>
      <c r="J21" s="314">
        <f>заміна!$J$20</f>
        <v>965.29277621170775</v>
      </c>
      <c r="K21" s="315">
        <f t="shared" si="0"/>
        <v>7400.5779509564263</v>
      </c>
      <c r="L21" s="315">
        <f t="shared" si="1"/>
        <v>222.01733852869279</v>
      </c>
      <c r="M21" s="315">
        <f t="shared" si="2"/>
        <v>7622.5952894851189</v>
      </c>
      <c r="N21" s="315">
        <f t="shared" si="3"/>
        <v>1524.5190578970239</v>
      </c>
      <c r="O21" s="315">
        <f t="shared" si="4"/>
        <v>9147.114347382143</v>
      </c>
      <c r="P21" s="315">
        <f t="shared" si="5"/>
        <v>152.45190578970238</v>
      </c>
      <c r="Q21" s="315">
        <f t="shared" si="6"/>
        <v>40</v>
      </c>
      <c r="R21" s="316">
        <f t="shared" si="7"/>
        <v>11.433892934227678</v>
      </c>
      <c r="S21" s="18"/>
      <c r="T21" s="18"/>
      <c r="U21" s="18"/>
    </row>
    <row r="22" spans="1:21" ht="15.75" thickBot="1" x14ac:dyDescent="0.3">
      <c r="A22" s="254" t="s">
        <v>519</v>
      </c>
      <c r="B22" s="311">
        <f t="shared" si="8"/>
        <v>15</v>
      </c>
      <c r="C22" s="312" t="s">
        <v>142</v>
      </c>
      <c r="D22" s="312" t="s">
        <v>194</v>
      </c>
      <c r="E22" s="313">
        <v>174</v>
      </c>
      <c r="F22" s="314">
        <f>заміна!$J$9</f>
        <v>5212.2307784558179</v>
      </c>
      <c r="G22" s="314">
        <f>заміна!$J$14</f>
        <v>507.08099872403142</v>
      </c>
      <c r="H22" s="314">
        <f>заміна!$J$15</f>
        <v>194.75031971928692</v>
      </c>
      <c r="I22" s="314">
        <f>заміна!$J$19</f>
        <v>521.22307784558177</v>
      </c>
      <c r="J22" s="314">
        <f>заміна!$J$20</f>
        <v>965.29277621170775</v>
      </c>
      <c r="K22" s="315">
        <f t="shared" si="0"/>
        <v>7400.5779509564263</v>
      </c>
      <c r="L22" s="315">
        <f t="shared" si="1"/>
        <v>222.01733852869279</v>
      </c>
      <c r="M22" s="315">
        <f t="shared" si="2"/>
        <v>7622.5952894851189</v>
      </c>
      <c r="N22" s="315">
        <f t="shared" si="3"/>
        <v>1524.5190578970239</v>
      </c>
      <c r="O22" s="315">
        <f t="shared" si="4"/>
        <v>9147.114347382143</v>
      </c>
      <c r="P22" s="315">
        <f t="shared" si="5"/>
        <v>152.45190578970238</v>
      </c>
      <c r="Q22" s="315">
        <f t="shared" si="6"/>
        <v>174</v>
      </c>
      <c r="R22" s="316">
        <f t="shared" si="7"/>
        <v>2.6284811343052135</v>
      </c>
      <c r="S22" s="18"/>
      <c r="T22" s="18"/>
      <c r="U22" s="18"/>
    </row>
    <row r="23" spans="1:21" ht="15.75" thickBot="1" x14ac:dyDescent="0.3">
      <c r="A23" s="254" t="s">
        <v>519</v>
      </c>
      <c r="B23" s="311">
        <f t="shared" si="8"/>
        <v>16</v>
      </c>
      <c r="C23" s="312" t="s">
        <v>142</v>
      </c>
      <c r="D23" s="312" t="s">
        <v>195</v>
      </c>
      <c r="E23" s="313">
        <v>71</v>
      </c>
      <c r="F23" s="314">
        <f>заміна!$J$9</f>
        <v>5212.2307784558179</v>
      </c>
      <c r="G23" s="314">
        <f>заміна!$J$14</f>
        <v>507.08099872403142</v>
      </c>
      <c r="H23" s="314">
        <f>заміна!$J$15</f>
        <v>194.75031971928692</v>
      </c>
      <c r="I23" s="314">
        <f>заміна!$J$19</f>
        <v>521.22307784558177</v>
      </c>
      <c r="J23" s="314">
        <f>заміна!$J$20</f>
        <v>965.29277621170775</v>
      </c>
      <c r="K23" s="315">
        <f t="shared" si="0"/>
        <v>7400.5779509564263</v>
      </c>
      <c r="L23" s="315">
        <f t="shared" si="1"/>
        <v>222.01733852869279</v>
      </c>
      <c r="M23" s="315">
        <f t="shared" si="2"/>
        <v>7622.5952894851189</v>
      </c>
      <c r="N23" s="315">
        <f t="shared" si="3"/>
        <v>1524.5190578970239</v>
      </c>
      <c r="O23" s="315">
        <f t="shared" si="4"/>
        <v>9147.114347382143</v>
      </c>
      <c r="P23" s="315">
        <f t="shared" si="5"/>
        <v>152.45190578970238</v>
      </c>
      <c r="Q23" s="315">
        <f t="shared" si="6"/>
        <v>71</v>
      </c>
      <c r="R23" s="316">
        <f t="shared" si="7"/>
        <v>6.4416298221001007</v>
      </c>
      <c r="S23" s="18"/>
      <c r="T23" s="18"/>
      <c r="U23" s="18"/>
    </row>
    <row r="24" spans="1:21" ht="15.75" thickBot="1" x14ac:dyDescent="0.3">
      <c r="A24" s="254" t="s">
        <v>519</v>
      </c>
      <c r="B24" s="311">
        <f t="shared" si="8"/>
        <v>17</v>
      </c>
      <c r="C24" s="312" t="s">
        <v>146</v>
      </c>
      <c r="D24" s="312" t="s">
        <v>196</v>
      </c>
      <c r="E24" s="313">
        <v>80</v>
      </c>
      <c r="F24" s="314">
        <f>заміна!$J$9</f>
        <v>5212.2307784558179</v>
      </c>
      <c r="G24" s="314">
        <f>заміна!$J$14</f>
        <v>507.08099872403142</v>
      </c>
      <c r="H24" s="314">
        <f>заміна!$J$15</f>
        <v>194.75031971928692</v>
      </c>
      <c r="I24" s="314">
        <f>заміна!$J$19</f>
        <v>521.22307784558177</v>
      </c>
      <c r="J24" s="314">
        <f>заміна!$J$20</f>
        <v>965.29277621170775</v>
      </c>
      <c r="K24" s="315">
        <f t="shared" si="0"/>
        <v>7400.5779509564263</v>
      </c>
      <c r="L24" s="315">
        <f t="shared" si="1"/>
        <v>222.01733852869279</v>
      </c>
      <c r="M24" s="315">
        <f t="shared" si="2"/>
        <v>7622.5952894851189</v>
      </c>
      <c r="N24" s="315">
        <f t="shared" si="3"/>
        <v>1524.5190578970239</v>
      </c>
      <c r="O24" s="315">
        <f t="shared" si="4"/>
        <v>9147.114347382143</v>
      </c>
      <c r="P24" s="315">
        <f t="shared" si="5"/>
        <v>152.45190578970238</v>
      </c>
      <c r="Q24" s="315">
        <f t="shared" si="6"/>
        <v>80</v>
      </c>
      <c r="R24" s="316">
        <f t="shared" si="7"/>
        <v>5.7169464671138392</v>
      </c>
      <c r="S24" s="18"/>
      <c r="T24" s="18"/>
      <c r="U24" s="18"/>
    </row>
    <row r="25" spans="1:21" ht="15.75" thickBot="1" x14ac:dyDescent="0.3">
      <c r="A25" s="254" t="s">
        <v>519</v>
      </c>
      <c r="B25" s="311">
        <f t="shared" si="8"/>
        <v>18</v>
      </c>
      <c r="C25" s="312" t="s">
        <v>149</v>
      </c>
      <c r="D25" s="312" t="s">
        <v>197</v>
      </c>
      <c r="E25" s="313">
        <v>90</v>
      </c>
      <c r="F25" s="314">
        <f>заміна!$J$9</f>
        <v>5212.2307784558179</v>
      </c>
      <c r="G25" s="314">
        <f>заміна!$J$14</f>
        <v>507.08099872403142</v>
      </c>
      <c r="H25" s="314">
        <f>заміна!$J$15</f>
        <v>194.75031971928692</v>
      </c>
      <c r="I25" s="314">
        <f>заміна!$J$19</f>
        <v>521.22307784558177</v>
      </c>
      <c r="J25" s="314">
        <f>заміна!$J$20</f>
        <v>965.29277621170775</v>
      </c>
      <c r="K25" s="315">
        <f t="shared" si="0"/>
        <v>7400.5779509564263</v>
      </c>
      <c r="L25" s="315">
        <f t="shared" si="1"/>
        <v>222.01733852869279</v>
      </c>
      <c r="M25" s="315">
        <f t="shared" si="2"/>
        <v>7622.5952894851189</v>
      </c>
      <c r="N25" s="315">
        <f t="shared" si="3"/>
        <v>1524.5190578970239</v>
      </c>
      <c r="O25" s="315">
        <f t="shared" si="4"/>
        <v>9147.114347382143</v>
      </c>
      <c r="P25" s="315">
        <f t="shared" si="5"/>
        <v>152.45190578970238</v>
      </c>
      <c r="Q25" s="315">
        <f t="shared" si="6"/>
        <v>90</v>
      </c>
      <c r="R25" s="316">
        <f t="shared" si="7"/>
        <v>5.0817301929900793</v>
      </c>
      <c r="S25" s="18"/>
      <c r="T25" s="18"/>
      <c r="U25" s="18"/>
    </row>
    <row r="26" spans="1:21" ht="15.75" thickBot="1" x14ac:dyDescent="0.3">
      <c r="A26" s="254" t="s">
        <v>519</v>
      </c>
      <c r="B26" s="311">
        <f t="shared" si="8"/>
        <v>19</v>
      </c>
      <c r="C26" s="312" t="s">
        <v>149</v>
      </c>
      <c r="D26" s="312" t="s">
        <v>198</v>
      </c>
      <c r="E26" s="313">
        <v>71</v>
      </c>
      <c r="F26" s="314">
        <f>заміна!$J$9</f>
        <v>5212.2307784558179</v>
      </c>
      <c r="G26" s="314">
        <f>заміна!$J$14</f>
        <v>507.08099872403142</v>
      </c>
      <c r="H26" s="314">
        <f>заміна!$J$15</f>
        <v>194.75031971928692</v>
      </c>
      <c r="I26" s="314">
        <f>заміна!$J$19</f>
        <v>521.22307784558177</v>
      </c>
      <c r="J26" s="314">
        <f>заміна!$J$20</f>
        <v>965.29277621170775</v>
      </c>
      <c r="K26" s="315">
        <f t="shared" si="0"/>
        <v>7400.5779509564263</v>
      </c>
      <c r="L26" s="315">
        <f t="shared" si="1"/>
        <v>222.01733852869279</v>
      </c>
      <c r="M26" s="315">
        <f t="shared" si="2"/>
        <v>7622.5952894851189</v>
      </c>
      <c r="N26" s="315">
        <f t="shared" si="3"/>
        <v>1524.5190578970239</v>
      </c>
      <c r="O26" s="315">
        <f t="shared" si="4"/>
        <v>9147.114347382143</v>
      </c>
      <c r="P26" s="315">
        <f t="shared" si="5"/>
        <v>152.45190578970238</v>
      </c>
      <c r="Q26" s="315">
        <f t="shared" si="6"/>
        <v>71</v>
      </c>
      <c r="R26" s="316">
        <f t="shared" si="7"/>
        <v>6.4416298221001007</v>
      </c>
      <c r="S26" s="18"/>
      <c r="T26" s="18"/>
      <c r="U26" s="18"/>
    </row>
    <row r="27" spans="1:21" ht="15.75" thickBot="1" x14ac:dyDescent="0.3">
      <c r="A27" s="254" t="s">
        <v>519</v>
      </c>
      <c r="B27" s="311">
        <f t="shared" si="8"/>
        <v>20</v>
      </c>
      <c r="C27" s="312" t="s">
        <v>149</v>
      </c>
      <c r="D27" s="312" t="s">
        <v>200</v>
      </c>
      <c r="E27" s="313">
        <v>90</v>
      </c>
      <c r="F27" s="314">
        <f>заміна!$J$9</f>
        <v>5212.2307784558179</v>
      </c>
      <c r="G27" s="314">
        <f>заміна!$J$14</f>
        <v>507.08099872403142</v>
      </c>
      <c r="H27" s="314">
        <f>заміна!$J$15</f>
        <v>194.75031971928692</v>
      </c>
      <c r="I27" s="314">
        <f>заміна!$J$19</f>
        <v>521.22307784558177</v>
      </c>
      <c r="J27" s="314">
        <f>заміна!$J$20</f>
        <v>965.29277621170775</v>
      </c>
      <c r="K27" s="315">
        <f t="shared" si="0"/>
        <v>7400.5779509564263</v>
      </c>
      <c r="L27" s="315">
        <f t="shared" si="1"/>
        <v>222.01733852869279</v>
      </c>
      <c r="M27" s="315">
        <f t="shared" si="2"/>
        <v>7622.5952894851189</v>
      </c>
      <c r="N27" s="315">
        <f t="shared" si="3"/>
        <v>1524.5190578970239</v>
      </c>
      <c r="O27" s="315">
        <f t="shared" si="4"/>
        <v>9147.114347382143</v>
      </c>
      <c r="P27" s="315">
        <f t="shared" si="5"/>
        <v>152.45190578970238</v>
      </c>
      <c r="Q27" s="315">
        <f t="shared" si="6"/>
        <v>90</v>
      </c>
      <c r="R27" s="316">
        <f t="shared" si="7"/>
        <v>5.0817301929900793</v>
      </c>
      <c r="S27" s="18"/>
      <c r="T27" s="18"/>
      <c r="U27" s="18"/>
    </row>
    <row r="28" spans="1:21" ht="15.75" thickBot="1" x14ac:dyDescent="0.3">
      <c r="A28" s="254" t="s">
        <v>519</v>
      </c>
      <c r="B28" s="311">
        <f t="shared" si="8"/>
        <v>21</v>
      </c>
      <c r="C28" s="312" t="s">
        <v>149</v>
      </c>
      <c r="D28" s="312" t="s">
        <v>201</v>
      </c>
      <c r="E28" s="313">
        <v>71</v>
      </c>
      <c r="F28" s="314">
        <f>заміна!$J$9</f>
        <v>5212.2307784558179</v>
      </c>
      <c r="G28" s="314">
        <f>заміна!$J$14</f>
        <v>507.08099872403142</v>
      </c>
      <c r="H28" s="314">
        <f>заміна!$J$15</f>
        <v>194.75031971928692</v>
      </c>
      <c r="I28" s="314">
        <f>заміна!$J$19</f>
        <v>521.22307784558177</v>
      </c>
      <c r="J28" s="314">
        <f>заміна!$J$20</f>
        <v>965.29277621170775</v>
      </c>
      <c r="K28" s="315">
        <f t="shared" si="0"/>
        <v>7400.5779509564263</v>
      </c>
      <c r="L28" s="315">
        <f t="shared" si="1"/>
        <v>222.01733852869279</v>
      </c>
      <c r="M28" s="315">
        <f t="shared" si="2"/>
        <v>7622.5952894851189</v>
      </c>
      <c r="N28" s="315">
        <f t="shared" si="3"/>
        <v>1524.5190578970239</v>
      </c>
      <c r="O28" s="315">
        <f t="shared" si="4"/>
        <v>9147.114347382143</v>
      </c>
      <c r="P28" s="315">
        <f t="shared" si="5"/>
        <v>152.45190578970238</v>
      </c>
      <c r="Q28" s="315">
        <f t="shared" si="6"/>
        <v>71</v>
      </c>
      <c r="R28" s="316">
        <f t="shared" si="7"/>
        <v>6.4416298221001007</v>
      </c>
      <c r="S28" s="18"/>
      <c r="T28" s="18"/>
      <c r="U28" s="18"/>
    </row>
    <row r="29" spans="1:21" ht="15.75" thickBot="1" x14ac:dyDescent="0.3">
      <c r="A29" s="254" t="s">
        <v>519</v>
      </c>
      <c r="B29" s="311">
        <f t="shared" si="8"/>
        <v>22</v>
      </c>
      <c r="C29" s="312" t="s">
        <v>149</v>
      </c>
      <c r="D29" s="312" t="s">
        <v>203</v>
      </c>
      <c r="E29" s="313">
        <v>71</v>
      </c>
      <c r="F29" s="314">
        <f>заміна!$J$9</f>
        <v>5212.2307784558179</v>
      </c>
      <c r="G29" s="314">
        <f>заміна!$J$14</f>
        <v>507.08099872403142</v>
      </c>
      <c r="H29" s="314">
        <f>заміна!$J$15</f>
        <v>194.75031971928692</v>
      </c>
      <c r="I29" s="314">
        <f>заміна!$J$19</f>
        <v>521.22307784558177</v>
      </c>
      <c r="J29" s="314">
        <f>заміна!$J$20</f>
        <v>965.29277621170775</v>
      </c>
      <c r="K29" s="315">
        <f t="shared" si="0"/>
        <v>7400.5779509564263</v>
      </c>
      <c r="L29" s="315">
        <f t="shared" si="1"/>
        <v>222.01733852869279</v>
      </c>
      <c r="M29" s="315">
        <f t="shared" si="2"/>
        <v>7622.5952894851189</v>
      </c>
      <c r="N29" s="315">
        <f t="shared" si="3"/>
        <v>1524.5190578970239</v>
      </c>
      <c r="O29" s="315">
        <f t="shared" si="4"/>
        <v>9147.114347382143</v>
      </c>
      <c r="P29" s="315">
        <f t="shared" si="5"/>
        <v>152.45190578970238</v>
      </c>
      <c r="Q29" s="315">
        <f t="shared" si="6"/>
        <v>71</v>
      </c>
      <c r="R29" s="316">
        <f t="shared" si="7"/>
        <v>6.4416298221001007</v>
      </c>
      <c r="S29" s="18"/>
      <c r="T29" s="18"/>
      <c r="U29" s="18"/>
    </row>
    <row r="30" spans="1:21" ht="15.75" thickBot="1" x14ac:dyDescent="0.3">
      <c r="A30" s="254" t="s">
        <v>519</v>
      </c>
      <c r="B30" s="311">
        <f t="shared" si="8"/>
        <v>23</v>
      </c>
      <c r="C30" s="312" t="s">
        <v>149</v>
      </c>
      <c r="D30" s="312" t="s">
        <v>204</v>
      </c>
      <c r="E30" s="313">
        <v>145</v>
      </c>
      <c r="F30" s="314">
        <f>заміна!$J$9</f>
        <v>5212.2307784558179</v>
      </c>
      <c r="G30" s="314">
        <f>заміна!$J$14</f>
        <v>507.08099872403142</v>
      </c>
      <c r="H30" s="314">
        <f>заміна!$J$15</f>
        <v>194.75031971928692</v>
      </c>
      <c r="I30" s="314">
        <f>заміна!$J$19</f>
        <v>521.22307784558177</v>
      </c>
      <c r="J30" s="314">
        <f>заміна!$J$20</f>
        <v>965.29277621170775</v>
      </c>
      <c r="K30" s="315">
        <f t="shared" si="0"/>
        <v>7400.5779509564263</v>
      </c>
      <c r="L30" s="315">
        <f t="shared" si="1"/>
        <v>222.01733852869279</v>
      </c>
      <c r="M30" s="315">
        <f t="shared" si="2"/>
        <v>7622.5952894851189</v>
      </c>
      <c r="N30" s="315">
        <f t="shared" si="3"/>
        <v>1524.5190578970239</v>
      </c>
      <c r="O30" s="315">
        <f t="shared" si="4"/>
        <v>9147.114347382143</v>
      </c>
      <c r="P30" s="315">
        <f t="shared" si="5"/>
        <v>152.45190578970238</v>
      </c>
      <c r="Q30" s="315">
        <f t="shared" si="6"/>
        <v>145</v>
      </c>
      <c r="R30" s="316">
        <f t="shared" si="7"/>
        <v>3.1541773611662562</v>
      </c>
      <c r="S30" s="18"/>
      <c r="T30" s="18"/>
      <c r="U30" s="18"/>
    </row>
    <row r="31" spans="1:21" ht="15.75" thickBot="1" x14ac:dyDescent="0.3">
      <c r="A31" s="254" t="s">
        <v>519</v>
      </c>
      <c r="B31" s="311">
        <f t="shared" si="8"/>
        <v>24</v>
      </c>
      <c r="C31" s="312" t="s">
        <v>142</v>
      </c>
      <c r="D31" s="312" t="s">
        <v>206</v>
      </c>
      <c r="E31" s="313">
        <v>77</v>
      </c>
      <c r="F31" s="314">
        <f>заміна!$J$9</f>
        <v>5212.2307784558179</v>
      </c>
      <c r="G31" s="314">
        <f>заміна!$J$14</f>
        <v>507.08099872403142</v>
      </c>
      <c r="H31" s="314">
        <f>заміна!$J$15</f>
        <v>194.75031971928692</v>
      </c>
      <c r="I31" s="314">
        <f>заміна!$J$19</f>
        <v>521.22307784558177</v>
      </c>
      <c r="J31" s="314">
        <f>заміна!$J$20</f>
        <v>965.29277621170775</v>
      </c>
      <c r="K31" s="315">
        <f t="shared" si="0"/>
        <v>7400.5779509564263</v>
      </c>
      <c r="L31" s="315">
        <f t="shared" si="1"/>
        <v>222.01733852869279</v>
      </c>
      <c r="M31" s="315">
        <f t="shared" si="2"/>
        <v>7622.5952894851189</v>
      </c>
      <c r="N31" s="315">
        <f t="shared" si="3"/>
        <v>1524.5190578970239</v>
      </c>
      <c r="O31" s="315">
        <f t="shared" si="4"/>
        <v>9147.114347382143</v>
      </c>
      <c r="P31" s="315">
        <f t="shared" si="5"/>
        <v>152.45190578970238</v>
      </c>
      <c r="Q31" s="315">
        <f t="shared" si="6"/>
        <v>77</v>
      </c>
      <c r="R31" s="316">
        <f t="shared" si="7"/>
        <v>5.9396846411572355</v>
      </c>
      <c r="S31" s="18"/>
      <c r="T31" s="18"/>
      <c r="U31" s="18"/>
    </row>
    <row r="32" spans="1:21" ht="15.75" thickBot="1" x14ac:dyDescent="0.3">
      <c r="A32" s="254" t="s">
        <v>519</v>
      </c>
      <c r="B32" s="311">
        <f t="shared" si="8"/>
        <v>25</v>
      </c>
      <c r="C32" s="312" t="s">
        <v>149</v>
      </c>
      <c r="D32" s="312" t="s">
        <v>191</v>
      </c>
      <c r="E32" s="313">
        <v>60</v>
      </c>
      <c r="F32" s="314">
        <f>заміна!$J$9</f>
        <v>5212.2307784558179</v>
      </c>
      <c r="G32" s="314">
        <f>заміна!$J$14</f>
        <v>507.08099872403142</v>
      </c>
      <c r="H32" s="314">
        <f>заміна!$J$15</f>
        <v>194.75031971928692</v>
      </c>
      <c r="I32" s="314">
        <f>заміна!$J$19</f>
        <v>521.22307784558177</v>
      </c>
      <c r="J32" s="314">
        <f>заміна!$J$20</f>
        <v>965.29277621170775</v>
      </c>
      <c r="K32" s="315">
        <f t="shared" si="0"/>
        <v>7400.5779509564263</v>
      </c>
      <c r="L32" s="315">
        <f t="shared" si="1"/>
        <v>222.01733852869279</v>
      </c>
      <c r="M32" s="315">
        <f t="shared" si="2"/>
        <v>7622.5952894851189</v>
      </c>
      <c r="N32" s="315">
        <f t="shared" si="3"/>
        <v>1524.5190578970239</v>
      </c>
      <c r="O32" s="315">
        <f t="shared" si="4"/>
        <v>9147.114347382143</v>
      </c>
      <c r="P32" s="315">
        <f t="shared" si="5"/>
        <v>152.45190578970238</v>
      </c>
      <c r="Q32" s="315">
        <f t="shared" si="6"/>
        <v>60</v>
      </c>
      <c r="R32" s="316">
        <f t="shared" si="7"/>
        <v>7.622595289485119</v>
      </c>
      <c r="S32" s="18"/>
      <c r="T32" s="18"/>
      <c r="U32" s="18"/>
    </row>
    <row r="33" spans="1:21" ht="15.75" thickBot="1" x14ac:dyDescent="0.3">
      <c r="A33" s="254" t="s">
        <v>519</v>
      </c>
      <c r="B33" s="311">
        <f t="shared" si="8"/>
        <v>26</v>
      </c>
      <c r="C33" s="312" t="s">
        <v>139</v>
      </c>
      <c r="D33" s="312" t="s">
        <v>173</v>
      </c>
      <c r="E33" s="313">
        <v>132</v>
      </c>
      <c r="F33" s="314">
        <f>заміна!$J$9</f>
        <v>5212.2307784558179</v>
      </c>
      <c r="G33" s="314">
        <f>заміна!$J$14</f>
        <v>507.08099872403142</v>
      </c>
      <c r="H33" s="314">
        <f>заміна!$J$15</f>
        <v>194.75031971928692</v>
      </c>
      <c r="I33" s="314">
        <f>заміна!$J$19</f>
        <v>521.22307784558177</v>
      </c>
      <c r="J33" s="314">
        <f>заміна!$J$20</f>
        <v>965.29277621170775</v>
      </c>
      <c r="K33" s="315">
        <f t="shared" si="0"/>
        <v>7400.5779509564263</v>
      </c>
      <c r="L33" s="315">
        <f t="shared" si="1"/>
        <v>222.01733852869279</v>
      </c>
      <c r="M33" s="315">
        <f t="shared" si="2"/>
        <v>7622.5952894851189</v>
      </c>
      <c r="N33" s="315">
        <f t="shared" si="3"/>
        <v>1524.5190578970239</v>
      </c>
      <c r="O33" s="315">
        <f t="shared" si="4"/>
        <v>9147.114347382143</v>
      </c>
      <c r="P33" s="315">
        <f t="shared" si="5"/>
        <v>152.45190578970238</v>
      </c>
      <c r="Q33" s="315">
        <f t="shared" si="6"/>
        <v>132</v>
      </c>
      <c r="R33" s="316">
        <f t="shared" si="7"/>
        <v>3.4648160406750539</v>
      </c>
      <c r="S33" s="18"/>
      <c r="T33" s="18"/>
      <c r="U33" s="18"/>
    </row>
    <row r="34" spans="1:21" ht="15.75" thickBot="1" x14ac:dyDescent="0.3">
      <c r="A34" s="254" t="s">
        <v>519</v>
      </c>
      <c r="B34" s="311">
        <f t="shared" si="8"/>
        <v>27</v>
      </c>
      <c r="C34" s="312" t="s">
        <v>139</v>
      </c>
      <c r="D34" s="312" t="s">
        <v>208</v>
      </c>
      <c r="E34" s="313">
        <v>92</v>
      </c>
      <c r="F34" s="314">
        <f>заміна!$J$9</f>
        <v>5212.2307784558179</v>
      </c>
      <c r="G34" s="314">
        <f>заміна!$J$14</f>
        <v>507.08099872403142</v>
      </c>
      <c r="H34" s="314">
        <f>заміна!$J$15</f>
        <v>194.75031971928692</v>
      </c>
      <c r="I34" s="314">
        <f>заміна!$J$19</f>
        <v>521.22307784558177</v>
      </c>
      <c r="J34" s="314">
        <f>заміна!$J$20</f>
        <v>965.29277621170775</v>
      </c>
      <c r="K34" s="315">
        <f t="shared" si="0"/>
        <v>7400.5779509564263</v>
      </c>
      <c r="L34" s="315">
        <f t="shared" si="1"/>
        <v>222.01733852869279</v>
      </c>
      <c r="M34" s="315">
        <f t="shared" si="2"/>
        <v>7622.5952894851189</v>
      </c>
      <c r="N34" s="315">
        <f t="shared" si="3"/>
        <v>1524.5190578970239</v>
      </c>
      <c r="O34" s="315">
        <f t="shared" si="4"/>
        <v>9147.114347382143</v>
      </c>
      <c r="P34" s="315">
        <f t="shared" si="5"/>
        <v>152.45190578970238</v>
      </c>
      <c r="Q34" s="315">
        <f t="shared" si="6"/>
        <v>92</v>
      </c>
      <c r="R34" s="316">
        <f t="shared" si="7"/>
        <v>4.9712577974902947</v>
      </c>
      <c r="S34" s="18"/>
      <c r="T34" s="18"/>
      <c r="U34" s="18"/>
    </row>
    <row r="35" spans="1:21" ht="15.75" thickBot="1" x14ac:dyDescent="0.3">
      <c r="A35" s="254" t="s">
        <v>519</v>
      </c>
      <c r="B35" s="311">
        <f t="shared" si="8"/>
        <v>28</v>
      </c>
      <c r="C35" s="312" t="s">
        <v>139</v>
      </c>
      <c r="D35" s="312" t="s">
        <v>197</v>
      </c>
      <c r="E35" s="313">
        <v>60</v>
      </c>
      <c r="F35" s="314">
        <f>заміна!$J$9</f>
        <v>5212.2307784558179</v>
      </c>
      <c r="G35" s="314">
        <f>заміна!$J$14</f>
        <v>507.08099872403142</v>
      </c>
      <c r="H35" s="314">
        <f>заміна!$J$15</f>
        <v>194.75031971928692</v>
      </c>
      <c r="I35" s="314">
        <f>заміна!$J$19</f>
        <v>521.22307784558177</v>
      </c>
      <c r="J35" s="314">
        <f>заміна!$J$20</f>
        <v>965.29277621170775</v>
      </c>
      <c r="K35" s="315">
        <f t="shared" si="0"/>
        <v>7400.5779509564263</v>
      </c>
      <c r="L35" s="315">
        <f t="shared" si="1"/>
        <v>222.01733852869279</v>
      </c>
      <c r="M35" s="315">
        <f t="shared" si="2"/>
        <v>7622.5952894851189</v>
      </c>
      <c r="N35" s="315">
        <f t="shared" si="3"/>
        <v>1524.5190578970239</v>
      </c>
      <c r="O35" s="315">
        <f t="shared" si="4"/>
        <v>9147.114347382143</v>
      </c>
      <c r="P35" s="315">
        <f t="shared" si="5"/>
        <v>152.45190578970238</v>
      </c>
      <c r="Q35" s="315">
        <f t="shared" si="6"/>
        <v>60</v>
      </c>
      <c r="R35" s="316">
        <f t="shared" si="7"/>
        <v>7.622595289485119</v>
      </c>
      <c r="S35" s="18"/>
      <c r="T35" s="18"/>
      <c r="U35" s="18"/>
    </row>
    <row r="36" spans="1:21" ht="15.75" thickBot="1" x14ac:dyDescent="0.3">
      <c r="A36" s="254" t="s">
        <v>519</v>
      </c>
      <c r="B36" s="311">
        <f t="shared" si="8"/>
        <v>29</v>
      </c>
      <c r="C36" s="312" t="s">
        <v>146</v>
      </c>
      <c r="D36" s="312" t="s">
        <v>209</v>
      </c>
      <c r="E36" s="313">
        <v>35</v>
      </c>
      <c r="F36" s="314">
        <f>заміна!$J$9</f>
        <v>5212.2307784558179</v>
      </c>
      <c r="G36" s="314">
        <f>заміна!$J$14</f>
        <v>507.08099872403142</v>
      </c>
      <c r="H36" s="314">
        <f>заміна!$J$15</f>
        <v>194.75031971928692</v>
      </c>
      <c r="I36" s="314">
        <f>заміна!$J$19</f>
        <v>521.22307784558177</v>
      </c>
      <c r="J36" s="314">
        <f>заміна!$J$20</f>
        <v>965.29277621170775</v>
      </c>
      <c r="K36" s="315">
        <f t="shared" si="0"/>
        <v>7400.5779509564263</v>
      </c>
      <c r="L36" s="315">
        <f t="shared" si="1"/>
        <v>222.01733852869279</v>
      </c>
      <c r="M36" s="315">
        <f t="shared" si="2"/>
        <v>7622.5952894851189</v>
      </c>
      <c r="N36" s="315">
        <f t="shared" si="3"/>
        <v>1524.5190578970239</v>
      </c>
      <c r="O36" s="315">
        <f t="shared" si="4"/>
        <v>9147.114347382143</v>
      </c>
      <c r="P36" s="315">
        <f t="shared" si="5"/>
        <v>152.45190578970238</v>
      </c>
      <c r="Q36" s="315">
        <f t="shared" si="6"/>
        <v>35</v>
      </c>
      <c r="R36" s="316">
        <f t="shared" si="7"/>
        <v>13.067306210545919</v>
      </c>
      <c r="S36" s="18"/>
      <c r="T36" s="18"/>
      <c r="U36" s="18"/>
    </row>
    <row r="37" spans="1:21" ht="15.75" thickBot="1" x14ac:dyDescent="0.3">
      <c r="A37" s="254" t="s">
        <v>524</v>
      </c>
      <c r="B37" s="311">
        <f t="shared" si="8"/>
        <v>30</v>
      </c>
      <c r="C37" s="312" t="s">
        <v>152</v>
      </c>
      <c r="D37" s="312" t="s">
        <v>210</v>
      </c>
      <c r="E37" s="313">
        <v>172</v>
      </c>
      <c r="F37" s="314">
        <f>заміна!$J$9</f>
        <v>5212.2307784558179</v>
      </c>
      <c r="G37" s="314">
        <f>заміна!$J$14</f>
        <v>507.08099872403142</v>
      </c>
      <c r="H37" s="314">
        <f>заміна!$J$15</f>
        <v>194.75031971928692</v>
      </c>
      <c r="I37" s="314">
        <f>заміна!$J$19</f>
        <v>521.22307784558177</v>
      </c>
      <c r="J37" s="314">
        <f>заміна!$J$20</f>
        <v>965.29277621170775</v>
      </c>
      <c r="K37" s="315">
        <f t="shared" si="0"/>
        <v>7400.5779509564263</v>
      </c>
      <c r="L37" s="315">
        <f t="shared" si="1"/>
        <v>222.01733852869279</v>
      </c>
      <c r="M37" s="315">
        <f t="shared" si="2"/>
        <v>7622.5952894851189</v>
      </c>
      <c r="N37" s="315">
        <f t="shared" si="3"/>
        <v>1524.5190578970239</v>
      </c>
      <c r="O37" s="315">
        <f t="shared" si="4"/>
        <v>9147.114347382143</v>
      </c>
      <c r="P37" s="315">
        <f t="shared" si="5"/>
        <v>152.45190578970238</v>
      </c>
      <c r="Q37" s="315">
        <f t="shared" si="6"/>
        <v>172</v>
      </c>
      <c r="R37" s="316">
        <f t="shared" si="7"/>
        <v>2.6590448684250414</v>
      </c>
      <c r="S37" s="18"/>
      <c r="T37" s="18"/>
      <c r="U37" s="18"/>
    </row>
    <row r="38" spans="1:21" ht="15.75" thickBot="1" x14ac:dyDescent="0.3">
      <c r="A38" s="254" t="s">
        <v>519</v>
      </c>
      <c r="B38" s="311">
        <f t="shared" si="8"/>
        <v>31</v>
      </c>
      <c r="C38" s="312" t="s">
        <v>146</v>
      </c>
      <c r="D38" s="312" t="s">
        <v>203</v>
      </c>
      <c r="E38" s="313">
        <v>60</v>
      </c>
      <c r="F38" s="314">
        <f>заміна!$J$9</f>
        <v>5212.2307784558179</v>
      </c>
      <c r="G38" s="314">
        <f>заміна!$J$14</f>
        <v>507.08099872403142</v>
      </c>
      <c r="H38" s="314">
        <f>заміна!$J$15</f>
        <v>194.75031971928692</v>
      </c>
      <c r="I38" s="314">
        <f>заміна!$J$19</f>
        <v>521.22307784558177</v>
      </c>
      <c r="J38" s="314">
        <f>заміна!$J$20</f>
        <v>965.29277621170775</v>
      </c>
      <c r="K38" s="315">
        <f t="shared" si="0"/>
        <v>7400.5779509564263</v>
      </c>
      <c r="L38" s="315">
        <f t="shared" si="1"/>
        <v>222.01733852869279</v>
      </c>
      <c r="M38" s="315">
        <f t="shared" si="2"/>
        <v>7622.5952894851189</v>
      </c>
      <c r="N38" s="315">
        <f t="shared" si="3"/>
        <v>1524.5190578970239</v>
      </c>
      <c r="O38" s="315">
        <f t="shared" si="4"/>
        <v>9147.114347382143</v>
      </c>
      <c r="P38" s="315">
        <f t="shared" si="5"/>
        <v>152.45190578970238</v>
      </c>
      <c r="Q38" s="315">
        <f t="shared" si="6"/>
        <v>60</v>
      </c>
      <c r="R38" s="316">
        <f t="shared" si="7"/>
        <v>7.622595289485119</v>
      </c>
      <c r="S38" s="18"/>
      <c r="T38" s="18"/>
      <c r="U38" s="18"/>
    </row>
    <row r="39" spans="1:21" ht="15.75" thickBot="1" x14ac:dyDescent="0.3">
      <c r="A39" s="254" t="s">
        <v>524</v>
      </c>
      <c r="B39" s="311">
        <f t="shared" si="8"/>
        <v>32</v>
      </c>
      <c r="C39" s="312" t="s">
        <v>152</v>
      </c>
      <c r="D39" s="312" t="s">
        <v>188</v>
      </c>
      <c r="E39" s="313">
        <v>171</v>
      </c>
      <c r="F39" s="314">
        <f>заміна!$J$9</f>
        <v>5212.2307784558179</v>
      </c>
      <c r="G39" s="314">
        <f>заміна!$J$14</f>
        <v>507.08099872403142</v>
      </c>
      <c r="H39" s="314">
        <f>заміна!$J$15</f>
        <v>194.75031971928692</v>
      </c>
      <c r="I39" s="314">
        <f>заміна!$J$19</f>
        <v>521.22307784558177</v>
      </c>
      <c r="J39" s="314">
        <f>заміна!$J$20</f>
        <v>965.29277621170775</v>
      </c>
      <c r="K39" s="315">
        <f t="shared" si="0"/>
        <v>7400.5779509564263</v>
      </c>
      <c r="L39" s="315">
        <f t="shared" si="1"/>
        <v>222.01733852869279</v>
      </c>
      <c r="M39" s="315">
        <f t="shared" si="2"/>
        <v>7622.5952894851189</v>
      </c>
      <c r="N39" s="315">
        <f t="shared" si="3"/>
        <v>1524.5190578970239</v>
      </c>
      <c r="O39" s="315">
        <f t="shared" si="4"/>
        <v>9147.114347382143</v>
      </c>
      <c r="P39" s="315">
        <f t="shared" si="5"/>
        <v>152.45190578970238</v>
      </c>
      <c r="Q39" s="315">
        <f t="shared" si="6"/>
        <v>171</v>
      </c>
      <c r="R39" s="316">
        <f t="shared" si="7"/>
        <v>2.6745948384158313</v>
      </c>
      <c r="S39" s="18"/>
      <c r="T39" s="18"/>
      <c r="U39" s="18"/>
    </row>
    <row r="40" spans="1:21" ht="15.75" thickBot="1" x14ac:dyDescent="0.3">
      <c r="A40" s="254" t="s">
        <v>519</v>
      </c>
      <c r="B40" s="311">
        <f t="shared" ref="B40:B41" si="9">B39+1</f>
        <v>33</v>
      </c>
      <c r="C40" s="312" t="s">
        <v>146</v>
      </c>
      <c r="D40" s="312" t="s">
        <v>211</v>
      </c>
      <c r="E40" s="313">
        <v>105</v>
      </c>
      <c r="F40" s="314">
        <f>заміна!$J$9</f>
        <v>5212.2307784558179</v>
      </c>
      <c r="G40" s="314">
        <f>заміна!$J$14</f>
        <v>507.08099872403142</v>
      </c>
      <c r="H40" s="314">
        <f>заміна!$J$15</f>
        <v>194.75031971928692</v>
      </c>
      <c r="I40" s="314">
        <f>заміна!$J$19</f>
        <v>521.22307784558177</v>
      </c>
      <c r="J40" s="314">
        <f>заміна!$J$20</f>
        <v>965.29277621170775</v>
      </c>
      <c r="K40" s="315">
        <f t="shared" si="0"/>
        <v>7400.5779509564263</v>
      </c>
      <c r="L40" s="315">
        <f t="shared" si="1"/>
        <v>222.01733852869279</v>
      </c>
      <c r="M40" s="315">
        <f t="shared" si="2"/>
        <v>7622.5952894851189</v>
      </c>
      <c r="N40" s="315">
        <f t="shared" si="3"/>
        <v>1524.5190578970239</v>
      </c>
      <c r="O40" s="315">
        <f t="shared" si="4"/>
        <v>9147.114347382143</v>
      </c>
      <c r="P40" s="315">
        <f>O40/5/12</f>
        <v>152.45190578970238</v>
      </c>
      <c r="Q40" s="315">
        <f t="shared" si="6"/>
        <v>105</v>
      </c>
      <c r="R40" s="316">
        <f t="shared" si="7"/>
        <v>4.3557687368486393</v>
      </c>
      <c r="S40" s="18"/>
      <c r="T40" s="18"/>
      <c r="U40" s="18"/>
    </row>
    <row r="41" spans="1:21" ht="15.75" thickBot="1" x14ac:dyDescent="0.3">
      <c r="A41" s="254" t="s">
        <v>524</v>
      </c>
      <c r="B41" s="311">
        <f t="shared" si="9"/>
        <v>34</v>
      </c>
      <c r="C41" s="312" t="s">
        <v>152</v>
      </c>
      <c r="D41" s="312" t="s">
        <v>212</v>
      </c>
      <c r="E41" s="313">
        <v>120</v>
      </c>
      <c r="F41" s="314">
        <f>заміна!$J$9</f>
        <v>5212.2307784558179</v>
      </c>
      <c r="G41" s="314">
        <f>заміна!$J$14</f>
        <v>507.08099872403142</v>
      </c>
      <c r="H41" s="314">
        <f>заміна!$J$15</f>
        <v>194.75031971928692</v>
      </c>
      <c r="I41" s="314">
        <f>заміна!$J$19</f>
        <v>521.22307784558177</v>
      </c>
      <c r="J41" s="314">
        <f>заміна!$J$20</f>
        <v>965.29277621170775</v>
      </c>
      <c r="K41" s="315">
        <f t="shared" ref="K41:K86" si="10">F41+G41+H41+I41+J41</f>
        <v>7400.5779509564263</v>
      </c>
      <c r="L41" s="315">
        <f t="shared" ref="L41:L86" si="11">K41*3/100</f>
        <v>222.01733852869279</v>
      </c>
      <c r="M41" s="315">
        <f t="shared" ref="M41:M86" si="12">K41+L41</f>
        <v>7622.5952894851189</v>
      </c>
      <c r="N41" s="315">
        <f t="shared" ref="N41:N86" si="13">M41*0.2</f>
        <v>1524.5190578970239</v>
      </c>
      <c r="O41" s="315">
        <f t="shared" ref="O41:O86" si="14">M41+N41</f>
        <v>9147.114347382143</v>
      </c>
      <c r="P41" s="315">
        <f t="shared" si="5"/>
        <v>152.45190578970238</v>
      </c>
      <c r="Q41" s="315">
        <f t="shared" ref="Q41:Q86" si="15">E41</f>
        <v>120</v>
      </c>
      <c r="R41" s="316">
        <f t="shared" si="7"/>
        <v>3.8112976447425595</v>
      </c>
      <c r="S41" s="18"/>
      <c r="T41" s="18"/>
      <c r="U41" s="18"/>
    </row>
    <row r="42" spans="1:21" ht="15.75" thickBot="1" x14ac:dyDescent="0.3">
      <c r="A42" s="254" t="s">
        <v>519</v>
      </c>
      <c r="B42" s="311">
        <f t="shared" ref="B42:B87" si="16">B41+1</f>
        <v>35</v>
      </c>
      <c r="C42" s="312" t="s">
        <v>146</v>
      </c>
      <c r="D42" s="312" t="s">
        <v>213</v>
      </c>
      <c r="E42" s="313">
        <v>70</v>
      </c>
      <c r="F42" s="314">
        <f>заміна!$J$9</f>
        <v>5212.2307784558179</v>
      </c>
      <c r="G42" s="314">
        <f>заміна!$J$14</f>
        <v>507.08099872403142</v>
      </c>
      <c r="H42" s="314">
        <f>заміна!$J$15</f>
        <v>194.75031971928692</v>
      </c>
      <c r="I42" s="314">
        <f>заміна!$J$19</f>
        <v>521.22307784558177</v>
      </c>
      <c r="J42" s="314">
        <f>заміна!$J$20</f>
        <v>965.29277621170775</v>
      </c>
      <c r="K42" s="315">
        <f t="shared" si="10"/>
        <v>7400.5779509564263</v>
      </c>
      <c r="L42" s="315">
        <f t="shared" si="11"/>
        <v>222.01733852869279</v>
      </c>
      <c r="M42" s="315">
        <f t="shared" si="12"/>
        <v>7622.5952894851189</v>
      </c>
      <c r="N42" s="315">
        <f t="shared" si="13"/>
        <v>1524.5190578970239</v>
      </c>
      <c r="O42" s="315">
        <f t="shared" si="14"/>
        <v>9147.114347382143</v>
      </c>
      <c r="P42" s="315">
        <f t="shared" si="5"/>
        <v>152.45190578970238</v>
      </c>
      <c r="Q42" s="315">
        <f t="shared" si="15"/>
        <v>70</v>
      </c>
      <c r="R42" s="316">
        <f t="shared" si="7"/>
        <v>6.5336531052729594</v>
      </c>
      <c r="S42" s="18"/>
      <c r="T42" s="18"/>
      <c r="U42" s="18"/>
    </row>
    <row r="43" spans="1:21" ht="15.75" thickBot="1" x14ac:dyDescent="0.3">
      <c r="A43" s="254" t="s">
        <v>524</v>
      </c>
      <c r="B43" s="311">
        <f t="shared" si="16"/>
        <v>36</v>
      </c>
      <c r="C43" s="312" t="s">
        <v>152</v>
      </c>
      <c r="D43" s="312" t="s">
        <v>214</v>
      </c>
      <c r="E43" s="313">
        <v>34</v>
      </c>
      <c r="F43" s="314">
        <f>заміна!$J$9</f>
        <v>5212.2307784558179</v>
      </c>
      <c r="G43" s="314">
        <f>заміна!$J$14</f>
        <v>507.08099872403142</v>
      </c>
      <c r="H43" s="314">
        <f>заміна!$J$15</f>
        <v>194.75031971928692</v>
      </c>
      <c r="I43" s="314">
        <f>заміна!$J$19</f>
        <v>521.22307784558177</v>
      </c>
      <c r="J43" s="314">
        <f>заміна!$J$20</f>
        <v>965.29277621170775</v>
      </c>
      <c r="K43" s="315">
        <f t="shared" si="10"/>
        <v>7400.5779509564263</v>
      </c>
      <c r="L43" s="315">
        <f t="shared" si="11"/>
        <v>222.01733852869279</v>
      </c>
      <c r="M43" s="315">
        <f t="shared" si="12"/>
        <v>7622.5952894851189</v>
      </c>
      <c r="N43" s="315">
        <f t="shared" si="13"/>
        <v>1524.5190578970239</v>
      </c>
      <c r="O43" s="315">
        <f t="shared" si="14"/>
        <v>9147.114347382143</v>
      </c>
      <c r="P43" s="315">
        <f t="shared" si="5"/>
        <v>152.45190578970238</v>
      </c>
      <c r="Q43" s="315">
        <f t="shared" si="15"/>
        <v>34</v>
      </c>
      <c r="R43" s="316">
        <f t="shared" si="7"/>
        <v>13.451638746150209</v>
      </c>
      <c r="S43" s="18"/>
      <c r="T43" s="18"/>
      <c r="U43" s="18"/>
    </row>
    <row r="44" spans="1:21" ht="15.75" thickBot="1" x14ac:dyDescent="0.3">
      <c r="A44" s="254" t="s">
        <v>519</v>
      </c>
      <c r="B44" s="311">
        <f t="shared" si="16"/>
        <v>37</v>
      </c>
      <c r="C44" s="312" t="s">
        <v>153</v>
      </c>
      <c r="D44" s="312" t="s">
        <v>180</v>
      </c>
      <c r="E44" s="313">
        <v>108</v>
      </c>
      <c r="F44" s="314">
        <f>заміна!$J$9</f>
        <v>5212.2307784558179</v>
      </c>
      <c r="G44" s="314">
        <f>заміна!$J$14</f>
        <v>507.08099872403142</v>
      </c>
      <c r="H44" s="314">
        <f>заміна!$J$15</f>
        <v>194.75031971928692</v>
      </c>
      <c r="I44" s="314">
        <f>заміна!$J$19</f>
        <v>521.22307784558177</v>
      </c>
      <c r="J44" s="314">
        <f>заміна!$J$20</f>
        <v>965.29277621170775</v>
      </c>
      <c r="K44" s="315">
        <f t="shared" si="10"/>
        <v>7400.5779509564263</v>
      </c>
      <c r="L44" s="315">
        <f t="shared" si="11"/>
        <v>222.01733852869279</v>
      </c>
      <c r="M44" s="315">
        <f t="shared" si="12"/>
        <v>7622.5952894851189</v>
      </c>
      <c r="N44" s="315">
        <f t="shared" si="13"/>
        <v>1524.5190578970239</v>
      </c>
      <c r="O44" s="315">
        <f t="shared" si="14"/>
        <v>9147.114347382143</v>
      </c>
      <c r="P44" s="315">
        <f t="shared" si="5"/>
        <v>152.45190578970238</v>
      </c>
      <c r="Q44" s="315">
        <f t="shared" si="15"/>
        <v>108</v>
      </c>
      <c r="R44" s="316">
        <f t="shared" si="7"/>
        <v>4.2347751608250661</v>
      </c>
      <c r="S44" s="18"/>
      <c r="T44" s="18"/>
      <c r="U44" s="18"/>
    </row>
    <row r="45" spans="1:21" ht="15.75" thickBot="1" x14ac:dyDescent="0.3">
      <c r="A45" s="254" t="s">
        <v>519</v>
      </c>
      <c r="B45" s="311">
        <f t="shared" si="16"/>
        <v>38</v>
      </c>
      <c r="C45" s="312" t="s">
        <v>153</v>
      </c>
      <c r="D45" s="312" t="s">
        <v>182</v>
      </c>
      <c r="E45" s="313">
        <v>107</v>
      </c>
      <c r="F45" s="314">
        <f>заміна!$J$9</f>
        <v>5212.2307784558179</v>
      </c>
      <c r="G45" s="314">
        <f>заміна!$J$14</f>
        <v>507.08099872403142</v>
      </c>
      <c r="H45" s="314">
        <f>заміна!$J$15</f>
        <v>194.75031971928692</v>
      </c>
      <c r="I45" s="314">
        <f>заміна!$J$19</f>
        <v>521.22307784558177</v>
      </c>
      <c r="J45" s="314">
        <f>заміна!$J$20</f>
        <v>965.29277621170775</v>
      </c>
      <c r="K45" s="315">
        <f t="shared" si="10"/>
        <v>7400.5779509564263</v>
      </c>
      <c r="L45" s="315">
        <f t="shared" si="11"/>
        <v>222.01733852869279</v>
      </c>
      <c r="M45" s="315">
        <f t="shared" si="12"/>
        <v>7622.5952894851189</v>
      </c>
      <c r="N45" s="315">
        <f t="shared" si="13"/>
        <v>1524.5190578970239</v>
      </c>
      <c r="O45" s="315">
        <f t="shared" si="14"/>
        <v>9147.114347382143</v>
      </c>
      <c r="P45" s="315">
        <f t="shared" si="5"/>
        <v>152.45190578970238</v>
      </c>
      <c r="Q45" s="315">
        <f t="shared" si="15"/>
        <v>107</v>
      </c>
      <c r="R45" s="316">
        <f t="shared" si="7"/>
        <v>4.2743524987767021</v>
      </c>
      <c r="S45" s="18"/>
      <c r="T45" s="18"/>
      <c r="U45" s="18"/>
    </row>
    <row r="46" spans="1:21" ht="15.75" thickBot="1" x14ac:dyDescent="0.3">
      <c r="A46" s="254" t="s">
        <v>519</v>
      </c>
      <c r="B46" s="311">
        <f t="shared" si="16"/>
        <v>39</v>
      </c>
      <c r="C46" s="312" t="s">
        <v>153</v>
      </c>
      <c r="D46" s="312" t="s">
        <v>208</v>
      </c>
      <c r="E46" s="313">
        <v>107</v>
      </c>
      <c r="F46" s="314">
        <f>заміна!$J$9</f>
        <v>5212.2307784558179</v>
      </c>
      <c r="G46" s="314">
        <f>заміна!$J$14</f>
        <v>507.08099872403142</v>
      </c>
      <c r="H46" s="314">
        <f>заміна!$J$15</f>
        <v>194.75031971928692</v>
      </c>
      <c r="I46" s="314">
        <f>заміна!$J$19</f>
        <v>521.22307784558177</v>
      </c>
      <c r="J46" s="314">
        <f>заміна!$J$20</f>
        <v>965.29277621170775</v>
      </c>
      <c r="K46" s="315">
        <f t="shared" si="10"/>
        <v>7400.5779509564263</v>
      </c>
      <c r="L46" s="315">
        <f t="shared" si="11"/>
        <v>222.01733852869279</v>
      </c>
      <c r="M46" s="315">
        <f t="shared" si="12"/>
        <v>7622.5952894851189</v>
      </c>
      <c r="N46" s="315">
        <f t="shared" si="13"/>
        <v>1524.5190578970239</v>
      </c>
      <c r="O46" s="315">
        <f t="shared" si="14"/>
        <v>9147.114347382143</v>
      </c>
      <c r="P46" s="315">
        <f t="shared" si="5"/>
        <v>152.45190578970238</v>
      </c>
      <c r="Q46" s="315">
        <f t="shared" si="15"/>
        <v>107</v>
      </c>
      <c r="R46" s="316">
        <f t="shared" si="7"/>
        <v>4.2743524987767021</v>
      </c>
      <c r="S46" s="18"/>
      <c r="T46" s="18"/>
      <c r="U46" s="18"/>
    </row>
    <row r="47" spans="1:21" ht="15.75" thickBot="1" x14ac:dyDescent="0.3">
      <c r="A47" s="254" t="s">
        <v>519</v>
      </c>
      <c r="B47" s="311">
        <f t="shared" si="16"/>
        <v>40</v>
      </c>
      <c r="C47" s="312" t="s">
        <v>154</v>
      </c>
      <c r="D47" s="312" t="s">
        <v>199</v>
      </c>
      <c r="E47" s="313">
        <v>181</v>
      </c>
      <c r="F47" s="314">
        <f>заміна!$J$9</f>
        <v>5212.2307784558179</v>
      </c>
      <c r="G47" s="314">
        <f>заміна!$J$14</f>
        <v>507.08099872403142</v>
      </c>
      <c r="H47" s="314">
        <f>заміна!$J$15</f>
        <v>194.75031971928692</v>
      </c>
      <c r="I47" s="314">
        <f>заміна!$J$19</f>
        <v>521.22307784558177</v>
      </c>
      <c r="J47" s="314">
        <f>заміна!$J$20</f>
        <v>965.29277621170775</v>
      </c>
      <c r="K47" s="315">
        <f t="shared" si="10"/>
        <v>7400.5779509564263</v>
      </c>
      <c r="L47" s="315">
        <f t="shared" si="11"/>
        <v>222.01733852869279</v>
      </c>
      <c r="M47" s="315">
        <f t="shared" si="12"/>
        <v>7622.5952894851189</v>
      </c>
      <c r="N47" s="315">
        <f t="shared" si="13"/>
        <v>1524.5190578970239</v>
      </c>
      <c r="O47" s="315">
        <f t="shared" si="14"/>
        <v>9147.114347382143</v>
      </c>
      <c r="P47" s="315">
        <f t="shared" si="5"/>
        <v>152.45190578970238</v>
      </c>
      <c r="Q47" s="315">
        <f t="shared" si="15"/>
        <v>181</v>
      </c>
      <c r="R47" s="316">
        <f t="shared" si="7"/>
        <v>2.5268271677851222</v>
      </c>
      <c r="S47" s="18"/>
      <c r="T47" s="18"/>
      <c r="U47" s="18"/>
    </row>
    <row r="48" spans="1:21" ht="15.75" thickBot="1" x14ac:dyDescent="0.3">
      <c r="A48" s="254" t="s">
        <v>519</v>
      </c>
      <c r="B48" s="311">
        <f t="shared" si="16"/>
        <v>41</v>
      </c>
      <c r="C48" s="312" t="s">
        <v>153</v>
      </c>
      <c r="D48" s="312" t="s">
        <v>217</v>
      </c>
      <c r="E48" s="313">
        <v>144</v>
      </c>
      <c r="F48" s="314">
        <f>заміна!$J$9</f>
        <v>5212.2307784558179</v>
      </c>
      <c r="G48" s="314">
        <f>заміна!$J$14</f>
        <v>507.08099872403142</v>
      </c>
      <c r="H48" s="314">
        <f>заміна!$J$15</f>
        <v>194.75031971928692</v>
      </c>
      <c r="I48" s="314">
        <f>заміна!$J$19</f>
        <v>521.22307784558177</v>
      </c>
      <c r="J48" s="314">
        <f>заміна!$J$20</f>
        <v>965.29277621170775</v>
      </c>
      <c r="K48" s="315">
        <f t="shared" si="10"/>
        <v>7400.5779509564263</v>
      </c>
      <c r="L48" s="315">
        <f t="shared" si="11"/>
        <v>222.01733852869279</v>
      </c>
      <c r="M48" s="315">
        <f t="shared" si="12"/>
        <v>7622.5952894851189</v>
      </c>
      <c r="N48" s="315">
        <f t="shared" si="13"/>
        <v>1524.5190578970239</v>
      </c>
      <c r="O48" s="315">
        <f t="shared" si="14"/>
        <v>9147.114347382143</v>
      </c>
      <c r="P48" s="315">
        <f t="shared" si="5"/>
        <v>152.45190578970238</v>
      </c>
      <c r="Q48" s="315">
        <f t="shared" si="15"/>
        <v>144</v>
      </c>
      <c r="R48" s="316">
        <f t="shared" si="7"/>
        <v>3.1760813706187996</v>
      </c>
      <c r="S48" s="18"/>
      <c r="T48" s="18"/>
      <c r="U48" s="18"/>
    </row>
    <row r="49" spans="1:21" ht="15.75" thickBot="1" x14ac:dyDescent="0.3">
      <c r="A49" s="254" t="s">
        <v>519</v>
      </c>
      <c r="B49" s="311">
        <f t="shared" si="16"/>
        <v>42</v>
      </c>
      <c r="C49" s="312" t="s">
        <v>153</v>
      </c>
      <c r="D49" s="312" t="s">
        <v>186</v>
      </c>
      <c r="E49" s="313">
        <v>160</v>
      </c>
      <c r="F49" s="314">
        <f>заміна!$J$9</f>
        <v>5212.2307784558179</v>
      </c>
      <c r="G49" s="314">
        <f>заміна!$J$14</f>
        <v>507.08099872403142</v>
      </c>
      <c r="H49" s="314">
        <f>заміна!$J$15</f>
        <v>194.75031971928692</v>
      </c>
      <c r="I49" s="314">
        <f>заміна!$J$19</f>
        <v>521.22307784558177</v>
      </c>
      <c r="J49" s="314">
        <f>заміна!$J$20</f>
        <v>965.29277621170775</v>
      </c>
      <c r="K49" s="315">
        <f t="shared" si="10"/>
        <v>7400.5779509564263</v>
      </c>
      <c r="L49" s="315">
        <f t="shared" si="11"/>
        <v>222.01733852869279</v>
      </c>
      <c r="M49" s="315">
        <f t="shared" si="12"/>
        <v>7622.5952894851189</v>
      </c>
      <c r="N49" s="315">
        <f t="shared" si="13"/>
        <v>1524.5190578970239</v>
      </c>
      <c r="O49" s="315">
        <f t="shared" si="14"/>
        <v>9147.114347382143</v>
      </c>
      <c r="P49" s="315">
        <f t="shared" si="5"/>
        <v>152.45190578970238</v>
      </c>
      <c r="Q49" s="315">
        <f t="shared" si="15"/>
        <v>160</v>
      </c>
      <c r="R49" s="316">
        <f t="shared" si="7"/>
        <v>2.8584732335569196</v>
      </c>
      <c r="S49" s="18"/>
      <c r="T49" s="18"/>
      <c r="U49" s="18"/>
    </row>
    <row r="50" spans="1:21" ht="15.75" thickBot="1" x14ac:dyDescent="0.3">
      <c r="A50" s="254" t="s">
        <v>519</v>
      </c>
      <c r="B50" s="311">
        <f t="shared" si="16"/>
        <v>43</v>
      </c>
      <c r="C50" s="312" t="s">
        <v>153</v>
      </c>
      <c r="D50" s="312" t="s">
        <v>169</v>
      </c>
      <c r="E50" s="313">
        <v>145</v>
      </c>
      <c r="F50" s="314">
        <f>заміна!$J$9</f>
        <v>5212.2307784558179</v>
      </c>
      <c r="G50" s="314">
        <f>заміна!$J$14</f>
        <v>507.08099872403142</v>
      </c>
      <c r="H50" s="314">
        <f>заміна!$J$15</f>
        <v>194.75031971928692</v>
      </c>
      <c r="I50" s="314">
        <f>заміна!$J$19</f>
        <v>521.22307784558177</v>
      </c>
      <c r="J50" s="314">
        <f>заміна!$J$20</f>
        <v>965.29277621170775</v>
      </c>
      <c r="K50" s="315">
        <f t="shared" si="10"/>
        <v>7400.5779509564263</v>
      </c>
      <c r="L50" s="315">
        <f t="shared" si="11"/>
        <v>222.01733852869279</v>
      </c>
      <c r="M50" s="315">
        <f t="shared" si="12"/>
        <v>7622.5952894851189</v>
      </c>
      <c r="N50" s="315">
        <f t="shared" si="13"/>
        <v>1524.5190578970239</v>
      </c>
      <c r="O50" s="315">
        <f t="shared" si="14"/>
        <v>9147.114347382143</v>
      </c>
      <c r="P50" s="315">
        <f t="shared" si="5"/>
        <v>152.45190578970238</v>
      </c>
      <c r="Q50" s="315">
        <f t="shared" si="15"/>
        <v>145</v>
      </c>
      <c r="R50" s="316">
        <f t="shared" si="7"/>
        <v>3.1541773611662562</v>
      </c>
      <c r="S50" s="18"/>
      <c r="T50" s="18"/>
      <c r="U50" s="18"/>
    </row>
    <row r="51" spans="1:21" ht="15.75" thickBot="1" x14ac:dyDescent="0.3">
      <c r="A51" s="254" t="s">
        <v>519</v>
      </c>
      <c r="B51" s="311">
        <f t="shared" si="16"/>
        <v>44</v>
      </c>
      <c r="C51" s="312" t="s">
        <v>155</v>
      </c>
      <c r="D51" s="312" t="s">
        <v>218</v>
      </c>
      <c r="E51" s="313">
        <v>65</v>
      </c>
      <c r="F51" s="314">
        <f>заміна!$J$9</f>
        <v>5212.2307784558179</v>
      </c>
      <c r="G51" s="314">
        <f>заміна!$J$14</f>
        <v>507.08099872403142</v>
      </c>
      <c r="H51" s="314">
        <f>заміна!$J$15</f>
        <v>194.75031971928692</v>
      </c>
      <c r="I51" s="314">
        <f>заміна!$J$19</f>
        <v>521.22307784558177</v>
      </c>
      <c r="J51" s="314">
        <f>заміна!$J$20</f>
        <v>965.29277621170775</v>
      </c>
      <c r="K51" s="315">
        <f t="shared" si="10"/>
        <v>7400.5779509564263</v>
      </c>
      <c r="L51" s="315">
        <f t="shared" si="11"/>
        <v>222.01733852869279</v>
      </c>
      <c r="M51" s="315">
        <f t="shared" si="12"/>
        <v>7622.5952894851189</v>
      </c>
      <c r="N51" s="315">
        <f t="shared" si="13"/>
        <v>1524.5190578970239</v>
      </c>
      <c r="O51" s="315">
        <f t="shared" si="14"/>
        <v>9147.114347382143</v>
      </c>
      <c r="P51" s="315">
        <f t="shared" si="5"/>
        <v>152.45190578970238</v>
      </c>
      <c r="Q51" s="315">
        <f t="shared" si="15"/>
        <v>65</v>
      </c>
      <c r="R51" s="316">
        <f t="shared" si="7"/>
        <v>7.0362418056785714</v>
      </c>
      <c r="S51" s="18"/>
      <c r="T51" s="18"/>
      <c r="U51" s="18"/>
    </row>
    <row r="52" spans="1:21" ht="15.75" thickBot="1" x14ac:dyDescent="0.3">
      <c r="A52" s="254" t="s">
        <v>519</v>
      </c>
      <c r="B52" s="311">
        <f t="shared" si="16"/>
        <v>45</v>
      </c>
      <c r="C52" s="312" t="s">
        <v>154</v>
      </c>
      <c r="D52" s="312" t="s">
        <v>197</v>
      </c>
      <c r="E52" s="313">
        <v>107</v>
      </c>
      <c r="F52" s="314">
        <f>заміна!$J$9</f>
        <v>5212.2307784558179</v>
      </c>
      <c r="G52" s="314">
        <f>заміна!$J$14</f>
        <v>507.08099872403142</v>
      </c>
      <c r="H52" s="314">
        <f>заміна!$J$15</f>
        <v>194.75031971928692</v>
      </c>
      <c r="I52" s="314">
        <f>заміна!$J$19</f>
        <v>521.22307784558177</v>
      </c>
      <c r="J52" s="314">
        <f>заміна!$J$20</f>
        <v>965.29277621170775</v>
      </c>
      <c r="K52" s="315">
        <f t="shared" si="10"/>
        <v>7400.5779509564263</v>
      </c>
      <c r="L52" s="315">
        <f t="shared" si="11"/>
        <v>222.01733852869279</v>
      </c>
      <c r="M52" s="315">
        <f t="shared" si="12"/>
        <v>7622.5952894851189</v>
      </c>
      <c r="N52" s="315">
        <f t="shared" si="13"/>
        <v>1524.5190578970239</v>
      </c>
      <c r="O52" s="315">
        <f t="shared" si="14"/>
        <v>9147.114347382143</v>
      </c>
      <c r="P52" s="315">
        <f t="shared" si="5"/>
        <v>152.45190578970238</v>
      </c>
      <c r="Q52" s="315">
        <f t="shared" si="15"/>
        <v>107</v>
      </c>
      <c r="R52" s="316">
        <f t="shared" si="7"/>
        <v>4.2743524987767021</v>
      </c>
      <c r="S52" s="18"/>
      <c r="T52" s="18"/>
      <c r="U52" s="18"/>
    </row>
    <row r="53" spans="1:21" ht="15.75" thickBot="1" x14ac:dyDescent="0.3">
      <c r="A53" s="254" t="s">
        <v>519</v>
      </c>
      <c r="B53" s="311">
        <f t="shared" si="16"/>
        <v>46</v>
      </c>
      <c r="C53" s="312" t="s">
        <v>156</v>
      </c>
      <c r="D53" s="312" t="s">
        <v>219</v>
      </c>
      <c r="E53" s="313">
        <v>171</v>
      </c>
      <c r="F53" s="314">
        <f>заміна!$J$9</f>
        <v>5212.2307784558179</v>
      </c>
      <c r="G53" s="314">
        <f>заміна!$J$14</f>
        <v>507.08099872403142</v>
      </c>
      <c r="H53" s="314">
        <f>заміна!$J$15</f>
        <v>194.75031971928692</v>
      </c>
      <c r="I53" s="314">
        <f>заміна!$J$19</f>
        <v>521.22307784558177</v>
      </c>
      <c r="J53" s="314">
        <f>заміна!$J$20</f>
        <v>965.29277621170775</v>
      </c>
      <c r="K53" s="315">
        <f t="shared" si="10"/>
        <v>7400.5779509564263</v>
      </c>
      <c r="L53" s="315">
        <f t="shared" si="11"/>
        <v>222.01733852869279</v>
      </c>
      <c r="M53" s="315">
        <f t="shared" si="12"/>
        <v>7622.5952894851189</v>
      </c>
      <c r="N53" s="315">
        <f t="shared" si="13"/>
        <v>1524.5190578970239</v>
      </c>
      <c r="O53" s="315">
        <f t="shared" si="14"/>
        <v>9147.114347382143</v>
      </c>
      <c r="P53" s="315">
        <f t="shared" si="5"/>
        <v>152.45190578970238</v>
      </c>
      <c r="Q53" s="315">
        <f t="shared" si="15"/>
        <v>171</v>
      </c>
      <c r="R53" s="316">
        <f t="shared" si="7"/>
        <v>2.6745948384158313</v>
      </c>
      <c r="S53" s="18"/>
      <c r="T53" s="18"/>
      <c r="U53" s="18"/>
    </row>
    <row r="54" spans="1:21" ht="15.75" thickBot="1" x14ac:dyDescent="0.3">
      <c r="A54" s="254" t="s">
        <v>519</v>
      </c>
      <c r="B54" s="311">
        <f t="shared" si="16"/>
        <v>47</v>
      </c>
      <c r="C54" s="312" t="s">
        <v>156</v>
      </c>
      <c r="D54" s="312" t="s">
        <v>220</v>
      </c>
      <c r="E54" s="313">
        <v>36</v>
      </c>
      <c r="F54" s="314">
        <f>заміна!$J$9</f>
        <v>5212.2307784558179</v>
      </c>
      <c r="G54" s="314">
        <f>заміна!$J$14</f>
        <v>507.08099872403142</v>
      </c>
      <c r="H54" s="314">
        <f>заміна!$J$15</f>
        <v>194.75031971928692</v>
      </c>
      <c r="I54" s="314">
        <f>заміна!$J$19</f>
        <v>521.22307784558177</v>
      </c>
      <c r="J54" s="314">
        <f>заміна!$J$20</f>
        <v>965.29277621170775</v>
      </c>
      <c r="K54" s="315">
        <f t="shared" si="10"/>
        <v>7400.5779509564263</v>
      </c>
      <c r="L54" s="315">
        <f t="shared" si="11"/>
        <v>222.01733852869279</v>
      </c>
      <c r="M54" s="315">
        <f t="shared" si="12"/>
        <v>7622.5952894851189</v>
      </c>
      <c r="N54" s="315">
        <f t="shared" si="13"/>
        <v>1524.5190578970239</v>
      </c>
      <c r="O54" s="315">
        <f t="shared" si="14"/>
        <v>9147.114347382143</v>
      </c>
      <c r="P54" s="315">
        <f t="shared" si="5"/>
        <v>152.45190578970238</v>
      </c>
      <c r="Q54" s="315">
        <f t="shared" si="15"/>
        <v>36</v>
      </c>
      <c r="R54" s="316">
        <f>P54*3/Q54</f>
        <v>12.704325482475198</v>
      </c>
      <c r="S54" s="18"/>
      <c r="T54" s="18"/>
      <c r="U54" s="18"/>
    </row>
    <row r="55" spans="1:21" ht="15.75" thickBot="1" x14ac:dyDescent="0.3">
      <c r="A55" s="254" t="s">
        <v>519</v>
      </c>
      <c r="B55" s="311">
        <f t="shared" si="16"/>
        <v>48</v>
      </c>
      <c r="C55" s="312" t="s">
        <v>156</v>
      </c>
      <c r="D55" s="312" t="s">
        <v>221</v>
      </c>
      <c r="E55" s="313">
        <v>90</v>
      </c>
      <c r="F55" s="314">
        <f>заміна!$J$9</f>
        <v>5212.2307784558179</v>
      </c>
      <c r="G55" s="314">
        <f>заміна!$J$14</f>
        <v>507.08099872403142</v>
      </c>
      <c r="H55" s="314">
        <f>заміна!$J$15</f>
        <v>194.75031971928692</v>
      </c>
      <c r="I55" s="314">
        <f>заміна!$J$19</f>
        <v>521.22307784558177</v>
      </c>
      <c r="J55" s="314">
        <f>заміна!$J$20</f>
        <v>965.29277621170775</v>
      </c>
      <c r="K55" s="315">
        <f t="shared" si="10"/>
        <v>7400.5779509564263</v>
      </c>
      <c r="L55" s="315">
        <f t="shared" si="11"/>
        <v>222.01733852869279</v>
      </c>
      <c r="M55" s="315">
        <f t="shared" si="12"/>
        <v>7622.5952894851189</v>
      </c>
      <c r="N55" s="315">
        <f t="shared" si="13"/>
        <v>1524.5190578970239</v>
      </c>
      <c r="O55" s="315">
        <f t="shared" si="14"/>
        <v>9147.114347382143</v>
      </c>
      <c r="P55" s="315">
        <f t="shared" si="5"/>
        <v>152.45190578970238</v>
      </c>
      <c r="Q55" s="315">
        <f t="shared" si="15"/>
        <v>90</v>
      </c>
      <c r="R55" s="316">
        <f t="shared" si="7"/>
        <v>5.0817301929900793</v>
      </c>
      <c r="S55" s="18"/>
      <c r="T55" s="18"/>
      <c r="U55" s="18"/>
    </row>
    <row r="56" spans="1:21" ht="15.75" thickBot="1" x14ac:dyDescent="0.3">
      <c r="A56" s="254" t="s">
        <v>519</v>
      </c>
      <c r="B56" s="311">
        <f t="shared" si="16"/>
        <v>49</v>
      </c>
      <c r="C56" s="312" t="s">
        <v>156</v>
      </c>
      <c r="D56" s="312" t="s">
        <v>222</v>
      </c>
      <c r="E56" s="313">
        <v>72</v>
      </c>
      <c r="F56" s="314">
        <f>заміна!$J$9</f>
        <v>5212.2307784558179</v>
      </c>
      <c r="G56" s="314">
        <f>заміна!$J$14</f>
        <v>507.08099872403142</v>
      </c>
      <c r="H56" s="314">
        <f>заміна!$J$15</f>
        <v>194.75031971928692</v>
      </c>
      <c r="I56" s="314">
        <f>заміна!$J$19</f>
        <v>521.22307784558177</v>
      </c>
      <c r="J56" s="314">
        <f>заміна!$J$20</f>
        <v>965.29277621170775</v>
      </c>
      <c r="K56" s="315">
        <f t="shared" si="10"/>
        <v>7400.5779509564263</v>
      </c>
      <c r="L56" s="315">
        <f t="shared" si="11"/>
        <v>222.01733852869279</v>
      </c>
      <c r="M56" s="315">
        <f t="shared" si="12"/>
        <v>7622.5952894851189</v>
      </c>
      <c r="N56" s="315">
        <f t="shared" si="13"/>
        <v>1524.5190578970239</v>
      </c>
      <c r="O56" s="315">
        <f t="shared" si="14"/>
        <v>9147.114347382143</v>
      </c>
      <c r="P56" s="315">
        <f t="shared" si="5"/>
        <v>152.45190578970238</v>
      </c>
      <c r="Q56" s="315">
        <f t="shared" si="15"/>
        <v>72</v>
      </c>
      <c r="R56" s="316">
        <f t="shared" si="7"/>
        <v>6.3521627412375992</v>
      </c>
      <c r="S56" s="18"/>
      <c r="T56" s="18"/>
      <c r="U56" s="18"/>
    </row>
    <row r="57" spans="1:21" ht="15.75" thickBot="1" x14ac:dyDescent="0.3">
      <c r="A57" s="254" t="s">
        <v>519</v>
      </c>
      <c r="B57" s="311">
        <f t="shared" si="16"/>
        <v>50</v>
      </c>
      <c r="C57" s="312" t="s">
        <v>155</v>
      </c>
      <c r="D57" s="312" t="s">
        <v>223</v>
      </c>
      <c r="E57" s="313">
        <v>153</v>
      </c>
      <c r="F57" s="314">
        <f>заміна!$J$9</f>
        <v>5212.2307784558179</v>
      </c>
      <c r="G57" s="314">
        <f>заміна!$J$14</f>
        <v>507.08099872403142</v>
      </c>
      <c r="H57" s="314">
        <f>заміна!$J$15</f>
        <v>194.75031971928692</v>
      </c>
      <c r="I57" s="314">
        <f>заміна!$J$19</f>
        <v>521.22307784558177</v>
      </c>
      <c r="J57" s="314">
        <f>заміна!$J$20</f>
        <v>965.29277621170775</v>
      </c>
      <c r="K57" s="315">
        <f t="shared" si="10"/>
        <v>7400.5779509564263</v>
      </c>
      <c r="L57" s="315">
        <f t="shared" si="11"/>
        <v>222.01733852869279</v>
      </c>
      <c r="M57" s="315">
        <f t="shared" si="12"/>
        <v>7622.5952894851189</v>
      </c>
      <c r="N57" s="315">
        <f t="shared" si="13"/>
        <v>1524.5190578970239</v>
      </c>
      <c r="O57" s="315">
        <f t="shared" si="14"/>
        <v>9147.114347382143</v>
      </c>
      <c r="P57" s="315">
        <f t="shared" si="5"/>
        <v>152.45190578970238</v>
      </c>
      <c r="Q57" s="315">
        <f t="shared" si="15"/>
        <v>153</v>
      </c>
      <c r="R57" s="316">
        <f t="shared" si="7"/>
        <v>2.9892530547000469</v>
      </c>
      <c r="S57" s="18"/>
      <c r="T57" s="18"/>
      <c r="U57" s="18"/>
    </row>
    <row r="58" spans="1:21" ht="15.75" thickBot="1" x14ac:dyDescent="0.3">
      <c r="A58" s="254" t="s">
        <v>524</v>
      </c>
      <c r="B58" s="311">
        <f t="shared" si="16"/>
        <v>51</v>
      </c>
      <c r="C58" s="312" t="s">
        <v>159</v>
      </c>
      <c r="D58" s="312" t="s">
        <v>172</v>
      </c>
      <c r="E58" s="313">
        <v>68</v>
      </c>
      <c r="F58" s="314">
        <f>заміна!$J$9</f>
        <v>5212.2307784558179</v>
      </c>
      <c r="G58" s="314">
        <f>заміна!$J$14</f>
        <v>507.08099872403142</v>
      </c>
      <c r="H58" s="314">
        <f>заміна!$J$15</f>
        <v>194.75031971928692</v>
      </c>
      <c r="I58" s="314">
        <f>заміна!$J$19</f>
        <v>521.22307784558177</v>
      </c>
      <c r="J58" s="314">
        <f>заміна!$J$20</f>
        <v>965.29277621170775</v>
      </c>
      <c r="K58" s="315">
        <f t="shared" si="10"/>
        <v>7400.5779509564263</v>
      </c>
      <c r="L58" s="315">
        <f t="shared" si="11"/>
        <v>222.01733852869279</v>
      </c>
      <c r="M58" s="315">
        <f t="shared" si="12"/>
        <v>7622.5952894851189</v>
      </c>
      <c r="N58" s="315">
        <f t="shared" si="13"/>
        <v>1524.5190578970239</v>
      </c>
      <c r="O58" s="315">
        <f t="shared" si="14"/>
        <v>9147.114347382143</v>
      </c>
      <c r="P58" s="315">
        <f t="shared" si="5"/>
        <v>152.45190578970238</v>
      </c>
      <c r="Q58" s="315">
        <f t="shared" si="15"/>
        <v>68</v>
      </c>
      <c r="R58" s="316">
        <f t="shared" si="7"/>
        <v>6.7258193730751046</v>
      </c>
      <c r="S58" s="18"/>
      <c r="T58" s="18"/>
      <c r="U58" s="18"/>
    </row>
    <row r="59" spans="1:21" ht="15.75" thickBot="1" x14ac:dyDescent="0.3">
      <c r="A59" s="254" t="s">
        <v>519</v>
      </c>
      <c r="B59" s="311">
        <f t="shared" si="16"/>
        <v>52</v>
      </c>
      <c r="C59" s="312" t="s">
        <v>149</v>
      </c>
      <c r="D59" s="312" t="s">
        <v>192</v>
      </c>
      <c r="E59" s="313">
        <v>72</v>
      </c>
      <c r="F59" s="314">
        <f>заміна!$J$9</f>
        <v>5212.2307784558179</v>
      </c>
      <c r="G59" s="314">
        <f>заміна!$J$14</f>
        <v>507.08099872403142</v>
      </c>
      <c r="H59" s="314">
        <f>заміна!$J$15</f>
        <v>194.75031971928692</v>
      </c>
      <c r="I59" s="314">
        <f>заміна!$J$19</f>
        <v>521.22307784558177</v>
      </c>
      <c r="J59" s="314">
        <f>заміна!$J$20</f>
        <v>965.29277621170775</v>
      </c>
      <c r="K59" s="315">
        <f t="shared" si="10"/>
        <v>7400.5779509564263</v>
      </c>
      <c r="L59" s="315">
        <f t="shared" si="11"/>
        <v>222.01733852869279</v>
      </c>
      <c r="M59" s="315">
        <f t="shared" si="12"/>
        <v>7622.5952894851189</v>
      </c>
      <c r="N59" s="315">
        <f t="shared" si="13"/>
        <v>1524.5190578970239</v>
      </c>
      <c r="O59" s="315">
        <f t="shared" si="14"/>
        <v>9147.114347382143</v>
      </c>
      <c r="P59" s="315">
        <f t="shared" si="5"/>
        <v>152.45190578970238</v>
      </c>
      <c r="Q59" s="315">
        <f t="shared" si="15"/>
        <v>72</v>
      </c>
      <c r="R59" s="316">
        <f t="shared" si="7"/>
        <v>6.3521627412375992</v>
      </c>
      <c r="S59" s="18"/>
      <c r="T59" s="18"/>
      <c r="U59" s="18"/>
    </row>
    <row r="60" spans="1:21" ht="15.75" thickBot="1" x14ac:dyDescent="0.3">
      <c r="A60" s="254" t="s">
        <v>519</v>
      </c>
      <c r="B60" s="311">
        <f t="shared" si="16"/>
        <v>53</v>
      </c>
      <c r="C60" s="312" t="s">
        <v>155</v>
      </c>
      <c r="D60" s="312" t="s">
        <v>224</v>
      </c>
      <c r="E60" s="313">
        <v>90</v>
      </c>
      <c r="F60" s="314">
        <f>заміна!$J$9</f>
        <v>5212.2307784558179</v>
      </c>
      <c r="G60" s="314">
        <f>заміна!$J$14</f>
        <v>507.08099872403142</v>
      </c>
      <c r="H60" s="314">
        <f>заміна!$J$15</f>
        <v>194.75031971928692</v>
      </c>
      <c r="I60" s="314">
        <f>заміна!$J$19</f>
        <v>521.22307784558177</v>
      </c>
      <c r="J60" s="314">
        <f>заміна!$J$20</f>
        <v>965.29277621170775</v>
      </c>
      <c r="K60" s="315">
        <f t="shared" si="10"/>
        <v>7400.5779509564263</v>
      </c>
      <c r="L60" s="315">
        <f t="shared" si="11"/>
        <v>222.01733852869279</v>
      </c>
      <c r="M60" s="315">
        <f t="shared" si="12"/>
        <v>7622.5952894851189</v>
      </c>
      <c r="N60" s="315">
        <f t="shared" si="13"/>
        <v>1524.5190578970239</v>
      </c>
      <c r="O60" s="315">
        <f t="shared" si="14"/>
        <v>9147.114347382143</v>
      </c>
      <c r="P60" s="315">
        <f t="shared" si="5"/>
        <v>152.45190578970238</v>
      </c>
      <c r="Q60" s="315">
        <f t="shared" si="15"/>
        <v>90</v>
      </c>
      <c r="R60" s="316">
        <f t="shared" si="7"/>
        <v>5.0817301929900793</v>
      </c>
      <c r="S60" s="18"/>
      <c r="T60" s="18"/>
      <c r="U60" s="18"/>
    </row>
    <row r="61" spans="1:21" ht="15.75" thickBot="1" x14ac:dyDescent="0.3">
      <c r="A61" s="254" t="s">
        <v>519</v>
      </c>
      <c r="B61" s="311">
        <f t="shared" si="16"/>
        <v>54</v>
      </c>
      <c r="C61" s="312" t="s">
        <v>156</v>
      </c>
      <c r="D61" s="312" t="s">
        <v>173</v>
      </c>
      <c r="E61" s="313">
        <v>106</v>
      </c>
      <c r="F61" s="314">
        <f>заміна!$J$9</f>
        <v>5212.2307784558179</v>
      </c>
      <c r="G61" s="314">
        <f>заміна!$J$14</f>
        <v>507.08099872403142</v>
      </c>
      <c r="H61" s="314">
        <f>заміна!$J$15</f>
        <v>194.75031971928692</v>
      </c>
      <c r="I61" s="314">
        <f>заміна!$J$19</f>
        <v>521.22307784558177</v>
      </c>
      <c r="J61" s="314">
        <f>заміна!$J$20</f>
        <v>965.29277621170775</v>
      </c>
      <c r="K61" s="315">
        <f t="shared" si="10"/>
        <v>7400.5779509564263</v>
      </c>
      <c r="L61" s="315">
        <f t="shared" si="11"/>
        <v>222.01733852869279</v>
      </c>
      <c r="M61" s="315">
        <f t="shared" si="12"/>
        <v>7622.5952894851189</v>
      </c>
      <c r="N61" s="315">
        <f t="shared" si="13"/>
        <v>1524.5190578970239</v>
      </c>
      <c r="O61" s="315">
        <f t="shared" si="14"/>
        <v>9147.114347382143</v>
      </c>
      <c r="P61" s="315">
        <f t="shared" si="5"/>
        <v>152.45190578970238</v>
      </c>
      <c r="Q61" s="315">
        <f t="shared" si="15"/>
        <v>106</v>
      </c>
      <c r="R61" s="316">
        <f t="shared" si="7"/>
        <v>4.3146765789538408</v>
      </c>
      <c r="S61" s="18"/>
      <c r="T61" s="18"/>
      <c r="U61" s="18"/>
    </row>
    <row r="62" spans="1:21" ht="15.75" thickBot="1" x14ac:dyDescent="0.3">
      <c r="A62" s="254" t="s">
        <v>519</v>
      </c>
      <c r="B62" s="311">
        <f t="shared" si="16"/>
        <v>55</v>
      </c>
      <c r="C62" s="312" t="s">
        <v>139</v>
      </c>
      <c r="D62" s="312" t="s">
        <v>227</v>
      </c>
      <c r="E62" s="313">
        <v>71</v>
      </c>
      <c r="F62" s="314">
        <f>заміна!$J$9</f>
        <v>5212.2307784558179</v>
      </c>
      <c r="G62" s="314">
        <f>заміна!$J$14</f>
        <v>507.08099872403142</v>
      </c>
      <c r="H62" s="314">
        <f>заміна!$J$15</f>
        <v>194.75031971928692</v>
      </c>
      <c r="I62" s="314">
        <f>заміна!$J$19</f>
        <v>521.22307784558177</v>
      </c>
      <c r="J62" s="314">
        <f>заміна!$J$20</f>
        <v>965.29277621170775</v>
      </c>
      <c r="K62" s="315">
        <f t="shared" si="10"/>
        <v>7400.5779509564263</v>
      </c>
      <c r="L62" s="315">
        <f t="shared" si="11"/>
        <v>222.01733852869279</v>
      </c>
      <c r="M62" s="315">
        <f t="shared" si="12"/>
        <v>7622.5952894851189</v>
      </c>
      <c r="N62" s="315">
        <f t="shared" si="13"/>
        <v>1524.5190578970239</v>
      </c>
      <c r="O62" s="315">
        <f t="shared" si="14"/>
        <v>9147.114347382143</v>
      </c>
      <c r="P62" s="315">
        <f t="shared" si="5"/>
        <v>152.45190578970238</v>
      </c>
      <c r="Q62" s="315">
        <f t="shared" si="15"/>
        <v>71</v>
      </c>
      <c r="R62" s="316">
        <f t="shared" si="7"/>
        <v>6.4416298221001007</v>
      </c>
      <c r="S62" s="18"/>
      <c r="T62" s="18"/>
      <c r="U62" s="18"/>
    </row>
    <row r="63" spans="1:21" ht="15.75" thickBot="1" x14ac:dyDescent="0.3">
      <c r="A63" s="254" t="s">
        <v>519</v>
      </c>
      <c r="B63" s="311">
        <f t="shared" si="16"/>
        <v>56</v>
      </c>
      <c r="C63" s="312" t="s">
        <v>161</v>
      </c>
      <c r="D63" s="312" t="s">
        <v>199</v>
      </c>
      <c r="E63" s="313">
        <v>88</v>
      </c>
      <c r="F63" s="314">
        <f>заміна!$J$9</f>
        <v>5212.2307784558179</v>
      </c>
      <c r="G63" s="314">
        <f>заміна!$J$14</f>
        <v>507.08099872403142</v>
      </c>
      <c r="H63" s="314">
        <f>заміна!$J$15</f>
        <v>194.75031971928692</v>
      </c>
      <c r="I63" s="314">
        <f>заміна!$J$19</f>
        <v>521.22307784558177</v>
      </c>
      <c r="J63" s="314">
        <f>заміна!$J$20</f>
        <v>965.29277621170775</v>
      </c>
      <c r="K63" s="315">
        <f t="shared" si="10"/>
        <v>7400.5779509564263</v>
      </c>
      <c r="L63" s="315">
        <f t="shared" si="11"/>
        <v>222.01733852869279</v>
      </c>
      <c r="M63" s="315">
        <f t="shared" si="12"/>
        <v>7622.5952894851189</v>
      </c>
      <c r="N63" s="315">
        <f t="shared" si="13"/>
        <v>1524.5190578970239</v>
      </c>
      <c r="O63" s="315">
        <f t="shared" si="14"/>
        <v>9147.114347382143</v>
      </c>
      <c r="P63" s="315">
        <f t="shared" si="5"/>
        <v>152.45190578970238</v>
      </c>
      <c r="Q63" s="315">
        <f t="shared" si="15"/>
        <v>88</v>
      </c>
      <c r="R63" s="316">
        <f t="shared" si="7"/>
        <v>5.1972240610125811</v>
      </c>
      <c r="S63" s="18"/>
      <c r="T63" s="18"/>
      <c r="U63" s="18"/>
    </row>
    <row r="64" spans="1:21" ht="15.75" thickBot="1" x14ac:dyDescent="0.3">
      <c r="A64" s="254" t="s">
        <v>519</v>
      </c>
      <c r="B64" s="311">
        <f t="shared" si="16"/>
        <v>57</v>
      </c>
      <c r="C64" s="312" t="s">
        <v>163</v>
      </c>
      <c r="D64" s="312" t="s">
        <v>182</v>
      </c>
      <c r="E64" s="313">
        <v>40</v>
      </c>
      <c r="F64" s="314">
        <f>заміна!$J$9</f>
        <v>5212.2307784558179</v>
      </c>
      <c r="G64" s="314">
        <f>заміна!$J$14</f>
        <v>507.08099872403142</v>
      </c>
      <c r="H64" s="314">
        <f>заміна!$J$15</f>
        <v>194.75031971928692</v>
      </c>
      <c r="I64" s="314">
        <f>заміна!$J$19</f>
        <v>521.22307784558177</v>
      </c>
      <c r="J64" s="314">
        <f>заміна!$J$20</f>
        <v>965.29277621170775</v>
      </c>
      <c r="K64" s="315">
        <f t="shared" si="10"/>
        <v>7400.5779509564263</v>
      </c>
      <c r="L64" s="315">
        <f t="shared" si="11"/>
        <v>222.01733852869279</v>
      </c>
      <c r="M64" s="315">
        <f t="shared" si="12"/>
        <v>7622.5952894851189</v>
      </c>
      <c r="N64" s="315">
        <f t="shared" si="13"/>
        <v>1524.5190578970239</v>
      </c>
      <c r="O64" s="315">
        <f t="shared" si="14"/>
        <v>9147.114347382143</v>
      </c>
      <c r="P64" s="315">
        <f t="shared" si="5"/>
        <v>152.45190578970238</v>
      </c>
      <c r="Q64" s="315">
        <f t="shared" si="15"/>
        <v>40</v>
      </c>
      <c r="R64" s="316">
        <f t="shared" si="7"/>
        <v>11.433892934227678</v>
      </c>
      <c r="S64" s="18"/>
      <c r="T64" s="18"/>
      <c r="U64" s="18"/>
    </row>
    <row r="65" spans="1:21" ht="15.75" thickBot="1" x14ac:dyDescent="0.3">
      <c r="A65" s="254" t="s">
        <v>519</v>
      </c>
      <c r="B65" s="311">
        <f t="shared" si="16"/>
        <v>58</v>
      </c>
      <c r="C65" s="312" t="s">
        <v>160</v>
      </c>
      <c r="D65" s="312" t="s">
        <v>228</v>
      </c>
      <c r="E65" s="313">
        <v>35</v>
      </c>
      <c r="F65" s="314">
        <f>заміна!$J$9</f>
        <v>5212.2307784558179</v>
      </c>
      <c r="G65" s="314">
        <f>заміна!$J$14</f>
        <v>507.08099872403142</v>
      </c>
      <c r="H65" s="314">
        <f>заміна!$J$15</f>
        <v>194.75031971928692</v>
      </c>
      <c r="I65" s="314">
        <f>заміна!$J$19</f>
        <v>521.22307784558177</v>
      </c>
      <c r="J65" s="314">
        <f>заміна!$J$20</f>
        <v>965.29277621170775</v>
      </c>
      <c r="K65" s="315">
        <f t="shared" si="10"/>
        <v>7400.5779509564263</v>
      </c>
      <c r="L65" s="315">
        <f t="shared" si="11"/>
        <v>222.01733852869279</v>
      </c>
      <c r="M65" s="315">
        <f t="shared" si="12"/>
        <v>7622.5952894851189</v>
      </c>
      <c r="N65" s="315">
        <f t="shared" si="13"/>
        <v>1524.5190578970239</v>
      </c>
      <c r="O65" s="315">
        <f t="shared" si="14"/>
        <v>9147.114347382143</v>
      </c>
      <c r="P65" s="315">
        <f t="shared" si="5"/>
        <v>152.45190578970238</v>
      </c>
      <c r="Q65" s="315">
        <f t="shared" si="15"/>
        <v>35</v>
      </c>
      <c r="R65" s="316">
        <f t="shared" si="7"/>
        <v>13.067306210545919</v>
      </c>
      <c r="S65" s="18"/>
      <c r="T65" s="18"/>
      <c r="U65" s="18"/>
    </row>
    <row r="66" spans="1:21" ht="15.75" thickBot="1" x14ac:dyDescent="0.3">
      <c r="A66" s="254" t="s">
        <v>519</v>
      </c>
      <c r="B66" s="311">
        <f t="shared" si="16"/>
        <v>59</v>
      </c>
      <c r="C66" s="312" t="s">
        <v>164</v>
      </c>
      <c r="D66" s="312" t="s">
        <v>202</v>
      </c>
      <c r="E66" s="313">
        <v>95</v>
      </c>
      <c r="F66" s="314">
        <f>заміна!$J$9</f>
        <v>5212.2307784558179</v>
      </c>
      <c r="G66" s="314">
        <f>заміна!$J$14</f>
        <v>507.08099872403142</v>
      </c>
      <c r="H66" s="314">
        <f>заміна!$J$15</f>
        <v>194.75031971928692</v>
      </c>
      <c r="I66" s="314">
        <f>заміна!$J$19</f>
        <v>521.22307784558177</v>
      </c>
      <c r="J66" s="314">
        <f>заміна!$J$20</f>
        <v>965.29277621170775</v>
      </c>
      <c r="K66" s="315">
        <f t="shared" si="10"/>
        <v>7400.5779509564263</v>
      </c>
      <c r="L66" s="315">
        <f t="shared" si="11"/>
        <v>222.01733852869279</v>
      </c>
      <c r="M66" s="315">
        <f t="shared" si="12"/>
        <v>7622.5952894851189</v>
      </c>
      <c r="N66" s="315">
        <f t="shared" si="13"/>
        <v>1524.5190578970239</v>
      </c>
      <c r="O66" s="315">
        <f t="shared" si="14"/>
        <v>9147.114347382143</v>
      </c>
      <c r="P66" s="315">
        <f t="shared" si="5"/>
        <v>152.45190578970238</v>
      </c>
      <c r="Q66" s="315">
        <f t="shared" si="15"/>
        <v>95</v>
      </c>
      <c r="R66" s="316">
        <f t="shared" si="7"/>
        <v>4.814270709148496</v>
      </c>
      <c r="S66" s="18"/>
      <c r="T66" s="18"/>
      <c r="U66" s="18"/>
    </row>
    <row r="67" spans="1:21" ht="15.75" thickBot="1" x14ac:dyDescent="0.3">
      <c r="A67" s="254" t="s">
        <v>519</v>
      </c>
      <c r="B67" s="311">
        <f t="shared" si="16"/>
        <v>60</v>
      </c>
      <c r="C67" s="312" t="s">
        <v>164</v>
      </c>
      <c r="D67" s="312" t="s">
        <v>172</v>
      </c>
      <c r="E67" s="313">
        <v>64</v>
      </c>
      <c r="F67" s="314">
        <f>заміна!$J$9</f>
        <v>5212.2307784558179</v>
      </c>
      <c r="G67" s="314">
        <f>заміна!$J$14</f>
        <v>507.08099872403142</v>
      </c>
      <c r="H67" s="314">
        <f>заміна!$J$15</f>
        <v>194.75031971928692</v>
      </c>
      <c r="I67" s="314">
        <f>заміна!$J$19</f>
        <v>521.22307784558177</v>
      </c>
      <c r="J67" s="314">
        <f>заміна!$J$20</f>
        <v>965.29277621170775</v>
      </c>
      <c r="K67" s="315">
        <f t="shared" si="10"/>
        <v>7400.5779509564263</v>
      </c>
      <c r="L67" s="315">
        <f t="shared" si="11"/>
        <v>222.01733852869279</v>
      </c>
      <c r="M67" s="315">
        <f t="shared" si="12"/>
        <v>7622.5952894851189</v>
      </c>
      <c r="N67" s="315">
        <f t="shared" si="13"/>
        <v>1524.5190578970239</v>
      </c>
      <c r="O67" s="315">
        <f t="shared" si="14"/>
        <v>9147.114347382143</v>
      </c>
      <c r="P67" s="315">
        <f t="shared" si="5"/>
        <v>152.45190578970238</v>
      </c>
      <c r="Q67" s="315">
        <f t="shared" si="15"/>
        <v>64</v>
      </c>
      <c r="R67" s="316">
        <f t="shared" si="7"/>
        <v>7.1461830838922991</v>
      </c>
      <c r="S67" s="18"/>
      <c r="T67" s="18"/>
      <c r="U67" s="18"/>
    </row>
    <row r="68" spans="1:21" ht="15.75" thickBot="1" x14ac:dyDescent="0.3">
      <c r="A68" s="254" t="s">
        <v>519</v>
      </c>
      <c r="B68" s="311">
        <f t="shared" si="16"/>
        <v>61</v>
      </c>
      <c r="C68" s="312" t="s">
        <v>146</v>
      </c>
      <c r="D68" s="312" t="s">
        <v>232</v>
      </c>
      <c r="E68" s="313">
        <v>35</v>
      </c>
      <c r="F68" s="314">
        <f>заміна!$J$9</f>
        <v>5212.2307784558179</v>
      </c>
      <c r="G68" s="314">
        <f>заміна!$J$14</f>
        <v>507.08099872403142</v>
      </c>
      <c r="H68" s="314">
        <f>заміна!$J$15</f>
        <v>194.75031971928692</v>
      </c>
      <c r="I68" s="314">
        <f>заміна!$J$19</f>
        <v>521.22307784558177</v>
      </c>
      <c r="J68" s="314">
        <f>заміна!$J$20</f>
        <v>965.29277621170775</v>
      </c>
      <c r="K68" s="315">
        <f t="shared" si="10"/>
        <v>7400.5779509564263</v>
      </c>
      <c r="L68" s="315">
        <f t="shared" si="11"/>
        <v>222.01733852869279</v>
      </c>
      <c r="M68" s="315">
        <f t="shared" si="12"/>
        <v>7622.5952894851189</v>
      </c>
      <c r="N68" s="315">
        <f t="shared" si="13"/>
        <v>1524.5190578970239</v>
      </c>
      <c r="O68" s="315">
        <f t="shared" si="14"/>
        <v>9147.114347382143</v>
      </c>
      <c r="P68" s="315">
        <f t="shared" si="5"/>
        <v>152.45190578970238</v>
      </c>
      <c r="Q68" s="315">
        <f t="shared" si="15"/>
        <v>35</v>
      </c>
      <c r="R68" s="316">
        <f t="shared" si="7"/>
        <v>13.067306210545919</v>
      </c>
      <c r="S68" s="18"/>
      <c r="T68" s="18"/>
      <c r="U68" s="18"/>
    </row>
    <row r="69" spans="1:21" ht="15.75" thickBot="1" x14ac:dyDescent="0.3">
      <c r="A69" s="254" t="s">
        <v>519</v>
      </c>
      <c r="B69" s="311">
        <f t="shared" si="16"/>
        <v>62</v>
      </c>
      <c r="C69" s="312" t="s">
        <v>165</v>
      </c>
      <c r="D69" s="312" t="s">
        <v>192</v>
      </c>
      <c r="E69" s="313">
        <v>33</v>
      </c>
      <c r="F69" s="314">
        <f>заміна!$J$9</f>
        <v>5212.2307784558179</v>
      </c>
      <c r="G69" s="314">
        <f>заміна!$J$14</f>
        <v>507.08099872403142</v>
      </c>
      <c r="H69" s="314">
        <f>заміна!$J$15</f>
        <v>194.75031971928692</v>
      </c>
      <c r="I69" s="314">
        <f>заміна!$J$19</f>
        <v>521.22307784558177</v>
      </c>
      <c r="J69" s="314">
        <f>заміна!$J$20</f>
        <v>965.29277621170775</v>
      </c>
      <c r="K69" s="315">
        <f t="shared" si="10"/>
        <v>7400.5779509564263</v>
      </c>
      <c r="L69" s="315">
        <f t="shared" si="11"/>
        <v>222.01733852869279</v>
      </c>
      <c r="M69" s="315">
        <f t="shared" si="12"/>
        <v>7622.5952894851189</v>
      </c>
      <c r="N69" s="315">
        <f t="shared" si="13"/>
        <v>1524.5190578970239</v>
      </c>
      <c r="O69" s="315">
        <f t="shared" si="14"/>
        <v>9147.114347382143</v>
      </c>
      <c r="P69" s="315">
        <f t="shared" si="5"/>
        <v>152.45190578970238</v>
      </c>
      <c r="Q69" s="315">
        <f t="shared" si="15"/>
        <v>33</v>
      </c>
      <c r="R69" s="316">
        <f t="shared" si="7"/>
        <v>13.859264162700216</v>
      </c>
      <c r="S69" s="18"/>
      <c r="T69" s="18"/>
      <c r="U69" s="18"/>
    </row>
    <row r="70" spans="1:21" x14ac:dyDescent="0.25">
      <c r="A70" s="406" t="s">
        <v>519</v>
      </c>
      <c r="B70" s="395">
        <f>B69+1</f>
        <v>63</v>
      </c>
      <c r="C70" s="317" t="s">
        <v>160</v>
      </c>
      <c r="D70" s="317" t="s">
        <v>233</v>
      </c>
      <c r="E70" s="318">
        <v>36</v>
      </c>
      <c r="F70" s="391">
        <v>5212.4135634514441</v>
      </c>
      <c r="G70" s="391">
        <v>507.08099872403142</v>
      </c>
      <c r="H70" s="391">
        <v>195.07784924684597</v>
      </c>
      <c r="I70" s="391">
        <v>521.24135634514437</v>
      </c>
      <c r="J70" s="391">
        <v>965.37206516511992</v>
      </c>
      <c r="K70" s="391">
        <f t="shared" si="10"/>
        <v>7401.1858329325869</v>
      </c>
      <c r="L70" s="391">
        <f t="shared" si="11"/>
        <v>222.03557498797761</v>
      </c>
      <c r="M70" s="391">
        <f t="shared" si="12"/>
        <v>7623.2214079205642</v>
      </c>
      <c r="N70" s="391">
        <f t="shared" si="13"/>
        <v>1524.6442815841128</v>
      </c>
      <c r="O70" s="391">
        <f t="shared" si="14"/>
        <v>9147.865689504677</v>
      </c>
      <c r="P70" s="391">
        <v>152.46442815841127</v>
      </c>
      <c r="Q70" s="319">
        <f t="shared" si="15"/>
        <v>36</v>
      </c>
      <c r="R70" s="393">
        <f>P70*3/(Q70+Q71)</f>
        <v>4.2351230044003136</v>
      </c>
      <c r="S70" s="18"/>
      <c r="T70" s="18"/>
      <c r="U70" s="18"/>
    </row>
    <row r="71" spans="1:21" ht="15.75" thickBot="1" x14ac:dyDescent="0.3">
      <c r="A71" s="406"/>
      <c r="B71" s="396"/>
      <c r="C71" s="320" t="s">
        <v>160</v>
      </c>
      <c r="D71" s="320" t="s">
        <v>297</v>
      </c>
      <c r="E71" s="321">
        <v>72</v>
      </c>
      <c r="F71" s="392"/>
      <c r="G71" s="392">
        <f>обслуговування!$F$14</f>
        <v>514.75357322849766</v>
      </c>
      <c r="H71" s="392">
        <f>обслуговування!$F$15</f>
        <v>590.82555883754219</v>
      </c>
      <c r="I71" s="392">
        <f>обслуговування!$F$20</f>
        <v>1.8354693222222223</v>
      </c>
      <c r="J71" s="392">
        <f>обслуговування!$F$21</f>
        <v>168.86539419157262</v>
      </c>
      <c r="K71" s="392">
        <f t="shared" si="10"/>
        <v>1276.2799955798348</v>
      </c>
      <c r="L71" s="392">
        <f t="shared" si="11"/>
        <v>38.288399867395043</v>
      </c>
      <c r="M71" s="392">
        <f t="shared" si="12"/>
        <v>1314.5683954472299</v>
      </c>
      <c r="N71" s="392">
        <f t="shared" si="13"/>
        <v>262.91367908944602</v>
      </c>
      <c r="O71" s="392">
        <f t="shared" si="14"/>
        <v>1577.482074536676</v>
      </c>
      <c r="P71" s="392"/>
      <c r="Q71" s="322">
        <f t="shared" si="15"/>
        <v>72</v>
      </c>
      <c r="R71" s="394"/>
      <c r="S71" s="18"/>
      <c r="T71" s="18"/>
      <c r="U71" s="18"/>
    </row>
    <row r="72" spans="1:21" ht="15.75" thickBot="1" x14ac:dyDescent="0.3">
      <c r="A72" s="252" t="s">
        <v>519</v>
      </c>
      <c r="B72" s="311">
        <f>B70+1</f>
        <v>64</v>
      </c>
      <c r="C72" s="312" t="s">
        <v>164</v>
      </c>
      <c r="D72" s="312" t="s">
        <v>301</v>
      </c>
      <c r="E72" s="313">
        <v>30</v>
      </c>
      <c r="F72" s="314">
        <f>заміна!$J$9</f>
        <v>5212.2307784558179</v>
      </c>
      <c r="G72" s="314">
        <f>заміна!$J$14</f>
        <v>507.08099872403142</v>
      </c>
      <c r="H72" s="314">
        <f>заміна!$J$15</f>
        <v>194.75031971928692</v>
      </c>
      <c r="I72" s="314">
        <f>заміна!$J$19</f>
        <v>521.22307784558177</v>
      </c>
      <c r="J72" s="314">
        <f>заміна!$J$20</f>
        <v>965.29277621170775</v>
      </c>
      <c r="K72" s="315">
        <f t="shared" si="10"/>
        <v>7400.5779509564263</v>
      </c>
      <c r="L72" s="315">
        <f t="shared" si="11"/>
        <v>222.01733852869279</v>
      </c>
      <c r="M72" s="315">
        <f t="shared" si="12"/>
        <v>7622.5952894851189</v>
      </c>
      <c r="N72" s="315">
        <f t="shared" si="13"/>
        <v>1524.5190578970239</v>
      </c>
      <c r="O72" s="315">
        <f t="shared" si="14"/>
        <v>9147.114347382143</v>
      </c>
      <c r="P72" s="315">
        <f t="shared" ref="P72:P135" si="17">O72/5/12</f>
        <v>152.45190578970238</v>
      </c>
      <c r="Q72" s="315">
        <f t="shared" si="15"/>
        <v>30</v>
      </c>
      <c r="R72" s="316">
        <f t="shared" ref="R72:R135" si="18">P72*3/Q72</f>
        <v>15.245190578970238</v>
      </c>
      <c r="S72" s="18"/>
      <c r="T72" s="18"/>
      <c r="U72" s="18"/>
    </row>
    <row r="73" spans="1:21" ht="15.75" thickBot="1" x14ac:dyDescent="0.3">
      <c r="A73" s="254" t="s">
        <v>519</v>
      </c>
      <c r="B73" s="311">
        <f t="shared" si="16"/>
        <v>65</v>
      </c>
      <c r="C73" s="312" t="s">
        <v>164</v>
      </c>
      <c r="D73" s="312" t="s">
        <v>174</v>
      </c>
      <c r="E73" s="313">
        <v>70</v>
      </c>
      <c r="F73" s="314">
        <f>заміна!$J$9</f>
        <v>5212.2307784558179</v>
      </c>
      <c r="G73" s="314">
        <f>заміна!$J$14</f>
        <v>507.08099872403142</v>
      </c>
      <c r="H73" s="314">
        <f>заміна!$J$15</f>
        <v>194.75031971928692</v>
      </c>
      <c r="I73" s="314">
        <f>заміна!$J$19</f>
        <v>521.22307784558177</v>
      </c>
      <c r="J73" s="314">
        <f>заміна!$J$20</f>
        <v>965.29277621170775</v>
      </c>
      <c r="K73" s="315">
        <f t="shared" si="10"/>
        <v>7400.5779509564263</v>
      </c>
      <c r="L73" s="315">
        <f t="shared" si="11"/>
        <v>222.01733852869279</v>
      </c>
      <c r="M73" s="315">
        <f t="shared" si="12"/>
        <v>7622.5952894851189</v>
      </c>
      <c r="N73" s="315">
        <f t="shared" si="13"/>
        <v>1524.5190578970239</v>
      </c>
      <c r="O73" s="315">
        <f t="shared" si="14"/>
        <v>9147.114347382143</v>
      </c>
      <c r="P73" s="315">
        <f t="shared" si="17"/>
        <v>152.45190578970238</v>
      </c>
      <c r="Q73" s="315">
        <f t="shared" si="15"/>
        <v>70</v>
      </c>
      <c r="R73" s="316">
        <f t="shared" si="18"/>
        <v>6.5336531052729594</v>
      </c>
      <c r="S73" s="18"/>
      <c r="T73" s="18"/>
      <c r="U73" s="18"/>
    </row>
    <row r="74" spans="1:21" ht="15.75" thickBot="1" x14ac:dyDescent="0.3">
      <c r="A74" s="254" t="s">
        <v>519</v>
      </c>
      <c r="B74" s="311">
        <f t="shared" si="16"/>
        <v>66</v>
      </c>
      <c r="C74" s="312" t="s">
        <v>164</v>
      </c>
      <c r="D74" s="312" t="s">
        <v>231</v>
      </c>
      <c r="E74" s="313">
        <v>119</v>
      </c>
      <c r="F74" s="314">
        <f>заміна!$J$9</f>
        <v>5212.2307784558179</v>
      </c>
      <c r="G74" s="314">
        <f>заміна!$J$14</f>
        <v>507.08099872403142</v>
      </c>
      <c r="H74" s="314">
        <f>заміна!$J$15</f>
        <v>194.75031971928692</v>
      </c>
      <c r="I74" s="314">
        <f>заміна!$J$19</f>
        <v>521.22307784558177</v>
      </c>
      <c r="J74" s="314">
        <f>заміна!$J$20</f>
        <v>965.29277621170775</v>
      </c>
      <c r="K74" s="315">
        <f t="shared" si="10"/>
        <v>7400.5779509564263</v>
      </c>
      <c r="L74" s="315">
        <f t="shared" si="11"/>
        <v>222.01733852869279</v>
      </c>
      <c r="M74" s="315">
        <f t="shared" si="12"/>
        <v>7622.5952894851189</v>
      </c>
      <c r="N74" s="315">
        <f t="shared" si="13"/>
        <v>1524.5190578970239</v>
      </c>
      <c r="O74" s="315">
        <f t="shared" si="14"/>
        <v>9147.114347382143</v>
      </c>
      <c r="P74" s="315">
        <f t="shared" si="17"/>
        <v>152.45190578970238</v>
      </c>
      <c r="Q74" s="315">
        <f t="shared" si="15"/>
        <v>119</v>
      </c>
      <c r="R74" s="316">
        <f t="shared" si="18"/>
        <v>3.843325356042917</v>
      </c>
      <c r="S74" s="18"/>
      <c r="T74" s="18"/>
      <c r="U74" s="18"/>
    </row>
    <row r="75" spans="1:21" ht="15.75" thickBot="1" x14ac:dyDescent="0.3">
      <c r="A75" s="254" t="s">
        <v>519</v>
      </c>
      <c r="B75" s="311">
        <f t="shared" si="16"/>
        <v>67</v>
      </c>
      <c r="C75" s="312" t="s">
        <v>165</v>
      </c>
      <c r="D75" s="312" t="s">
        <v>302</v>
      </c>
      <c r="E75" s="313">
        <v>71</v>
      </c>
      <c r="F75" s="314">
        <f>заміна!$J$9</f>
        <v>5212.2307784558179</v>
      </c>
      <c r="G75" s="314">
        <f>заміна!$J$14</f>
        <v>507.08099872403142</v>
      </c>
      <c r="H75" s="314">
        <f>заміна!$J$15</f>
        <v>194.75031971928692</v>
      </c>
      <c r="I75" s="314">
        <f>заміна!$J$19</f>
        <v>521.22307784558177</v>
      </c>
      <c r="J75" s="314">
        <f>заміна!$J$20</f>
        <v>965.29277621170775</v>
      </c>
      <c r="K75" s="315">
        <f t="shared" si="10"/>
        <v>7400.5779509564263</v>
      </c>
      <c r="L75" s="315">
        <f t="shared" si="11"/>
        <v>222.01733852869279</v>
      </c>
      <c r="M75" s="315">
        <f t="shared" si="12"/>
        <v>7622.5952894851189</v>
      </c>
      <c r="N75" s="315">
        <f t="shared" si="13"/>
        <v>1524.5190578970239</v>
      </c>
      <c r="O75" s="315">
        <f t="shared" si="14"/>
        <v>9147.114347382143</v>
      </c>
      <c r="P75" s="315">
        <f t="shared" si="17"/>
        <v>152.45190578970238</v>
      </c>
      <c r="Q75" s="315">
        <f t="shared" si="15"/>
        <v>71</v>
      </c>
      <c r="R75" s="316">
        <f t="shared" si="18"/>
        <v>6.4416298221001007</v>
      </c>
      <c r="S75" s="18"/>
      <c r="T75" s="18"/>
      <c r="U75" s="18"/>
    </row>
    <row r="76" spans="1:21" ht="15.75" thickBot="1" x14ac:dyDescent="0.3">
      <c r="A76" s="254" t="s">
        <v>519</v>
      </c>
      <c r="B76" s="311">
        <f t="shared" si="16"/>
        <v>68</v>
      </c>
      <c r="C76" s="312" t="s">
        <v>165</v>
      </c>
      <c r="D76" s="312" t="s">
        <v>227</v>
      </c>
      <c r="E76" s="313">
        <v>72</v>
      </c>
      <c r="F76" s="314">
        <f>заміна!$J$9</f>
        <v>5212.2307784558179</v>
      </c>
      <c r="G76" s="314">
        <f>заміна!$J$14</f>
        <v>507.08099872403142</v>
      </c>
      <c r="H76" s="314">
        <f>заміна!$J$15</f>
        <v>194.75031971928692</v>
      </c>
      <c r="I76" s="314">
        <f>заміна!$J$19</f>
        <v>521.22307784558177</v>
      </c>
      <c r="J76" s="314">
        <f>заміна!$J$20</f>
        <v>965.29277621170775</v>
      </c>
      <c r="K76" s="315">
        <f t="shared" si="10"/>
        <v>7400.5779509564263</v>
      </c>
      <c r="L76" s="315">
        <f t="shared" si="11"/>
        <v>222.01733852869279</v>
      </c>
      <c r="M76" s="315">
        <f t="shared" si="12"/>
        <v>7622.5952894851189</v>
      </c>
      <c r="N76" s="315">
        <f t="shared" si="13"/>
        <v>1524.5190578970239</v>
      </c>
      <c r="O76" s="315">
        <f t="shared" si="14"/>
        <v>9147.114347382143</v>
      </c>
      <c r="P76" s="315">
        <f t="shared" si="17"/>
        <v>152.45190578970238</v>
      </c>
      <c r="Q76" s="315">
        <f t="shared" si="15"/>
        <v>72</v>
      </c>
      <c r="R76" s="316">
        <f t="shared" si="18"/>
        <v>6.3521627412375992</v>
      </c>
      <c r="S76" s="18"/>
      <c r="T76" s="18"/>
      <c r="U76" s="18"/>
    </row>
    <row r="77" spans="1:21" ht="15.75" thickBot="1" x14ac:dyDescent="0.3">
      <c r="A77" s="254" t="s">
        <v>519</v>
      </c>
      <c r="B77" s="311">
        <f t="shared" si="16"/>
        <v>69</v>
      </c>
      <c r="C77" s="312" t="s">
        <v>165</v>
      </c>
      <c r="D77" s="312" t="s">
        <v>202</v>
      </c>
      <c r="E77" s="313">
        <v>109</v>
      </c>
      <c r="F77" s="314">
        <f>заміна!$J$9</f>
        <v>5212.2307784558179</v>
      </c>
      <c r="G77" s="314">
        <f>заміна!$J$14</f>
        <v>507.08099872403142</v>
      </c>
      <c r="H77" s="314">
        <f>заміна!$J$15</f>
        <v>194.75031971928692</v>
      </c>
      <c r="I77" s="314">
        <f>заміна!$J$19</f>
        <v>521.22307784558177</v>
      </c>
      <c r="J77" s="314">
        <f>заміна!$J$20</f>
        <v>965.29277621170775</v>
      </c>
      <c r="K77" s="315">
        <f t="shared" si="10"/>
        <v>7400.5779509564263</v>
      </c>
      <c r="L77" s="315">
        <f t="shared" si="11"/>
        <v>222.01733852869279</v>
      </c>
      <c r="M77" s="315">
        <f t="shared" si="12"/>
        <v>7622.5952894851189</v>
      </c>
      <c r="N77" s="315">
        <f t="shared" si="13"/>
        <v>1524.5190578970239</v>
      </c>
      <c r="O77" s="315">
        <f t="shared" si="14"/>
        <v>9147.114347382143</v>
      </c>
      <c r="P77" s="315">
        <f t="shared" si="17"/>
        <v>152.45190578970238</v>
      </c>
      <c r="Q77" s="315">
        <f t="shared" si="15"/>
        <v>109</v>
      </c>
      <c r="R77" s="316">
        <f t="shared" si="18"/>
        <v>4.1959240125606163</v>
      </c>
      <c r="S77" s="18"/>
      <c r="T77" s="18"/>
      <c r="U77" s="18"/>
    </row>
    <row r="78" spans="1:21" ht="15.75" thickBot="1" x14ac:dyDescent="0.3">
      <c r="A78" s="254" t="s">
        <v>519</v>
      </c>
      <c r="B78" s="311">
        <f t="shared" si="16"/>
        <v>70</v>
      </c>
      <c r="C78" s="312" t="s">
        <v>165</v>
      </c>
      <c r="D78" s="312" t="s">
        <v>199</v>
      </c>
      <c r="E78" s="313">
        <v>120</v>
      </c>
      <c r="F78" s="314">
        <f>заміна!$J$9</f>
        <v>5212.2307784558179</v>
      </c>
      <c r="G78" s="314">
        <f>заміна!$J$14</f>
        <v>507.08099872403142</v>
      </c>
      <c r="H78" s="314">
        <f>заміна!$J$15</f>
        <v>194.75031971928692</v>
      </c>
      <c r="I78" s="314">
        <f>заміна!$J$19</f>
        <v>521.22307784558177</v>
      </c>
      <c r="J78" s="314">
        <f>заміна!$J$20</f>
        <v>965.29277621170775</v>
      </c>
      <c r="K78" s="315">
        <f t="shared" si="10"/>
        <v>7400.5779509564263</v>
      </c>
      <c r="L78" s="315">
        <f t="shared" si="11"/>
        <v>222.01733852869279</v>
      </c>
      <c r="M78" s="315">
        <f t="shared" si="12"/>
        <v>7622.5952894851189</v>
      </c>
      <c r="N78" s="315">
        <f t="shared" si="13"/>
        <v>1524.5190578970239</v>
      </c>
      <c r="O78" s="315">
        <f t="shared" si="14"/>
        <v>9147.114347382143</v>
      </c>
      <c r="P78" s="315">
        <f t="shared" si="17"/>
        <v>152.45190578970238</v>
      </c>
      <c r="Q78" s="315">
        <f t="shared" si="15"/>
        <v>120</v>
      </c>
      <c r="R78" s="316">
        <f t="shared" si="18"/>
        <v>3.8112976447425595</v>
      </c>
      <c r="S78" s="18"/>
      <c r="T78" s="18"/>
      <c r="U78" s="18"/>
    </row>
    <row r="79" spans="1:21" ht="15.75" thickBot="1" x14ac:dyDescent="0.3">
      <c r="A79" s="254" t="s">
        <v>519</v>
      </c>
      <c r="B79" s="311">
        <f t="shared" si="16"/>
        <v>71</v>
      </c>
      <c r="C79" s="312" t="s">
        <v>165</v>
      </c>
      <c r="D79" s="312" t="s">
        <v>303</v>
      </c>
      <c r="E79" s="313">
        <v>108</v>
      </c>
      <c r="F79" s="314">
        <f>заміна!$J$9</f>
        <v>5212.2307784558179</v>
      </c>
      <c r="G79" s="314">
        <f>заміна!$J$14</f>
        <v>507.08099872403142</v>
      </c>
      <c r="H79" s="314">
        <f>заміна!$J$15</f>
        <v>194.75031971928692</v>
      </c>
      <c r="I79" s="314">
        <f>заміна!$J$19</f>
        <v>521.22307784558177</v>
      </c>
      <c r="J79" s="314">
        <f>заміна!$J$20</f>
        <v>965.29277621170775</v>
      </c>
      <c r="K79" s="315">
        <f t="shared" si="10"/>
        <v>7400.5779509564263</v>
      </c>
      <c r="L79" s="315">
        <f t="shared" si="11"/>
        <v>222.01733852869279</v>
      </c>
      <c r="M79" s="315">
        <f t="shared" si="12"/>
        <v>7622.5952894851189</v>
      </c>
      <c r="N79" s="315">
        <f t="shared" si="13"/>
        <v>1524.5190578970239</v>
      </c>
      <c r="O79" s="315">
        <f t="shared" si="14"/>
        <v>9147.114347382143</v>
      </c>
      <c r="P79" s="315">
        <f t="shared" si="17"/>
        <v>152.45190578970238</v>
      </c>
      <c r="Q79" s="315">
        <f t="shared" si="15"/>
        <v>108</v>
      </c>
      <c r="R79" s="316">
        <f t="shared" si="18"/>
        <v>4.2347751608250661</v>
      </c>
      <c r="S79" s="18"/>
      <c r="T79" s="18"/>
      <c r="U79" s="18"/>
    </row>
    <row r="80" spans="1:21" ht="15.75" thickBot="1" x14ac:dyDescent="0.3">
      <c r="A80" s="254" t="s">
        <v>519</v>
      </c>
      <c r="B80" s="311">
        <f t="shared" si="16"/>
        <v>72</v>
      </c>
      <c r="C80" s="312" t="s">
        <v>165</v>
      </c>
      <c r="D80" s="312" t="s">
        <v>304</v>
      </c>
      <c r="E80" s="313">
        <v>72</v>
      </c>
      <c r="F80" s="314">
        <f>заміна!$J$9</f>
        <v>5212.2307784558179</v>
      </c>
      <c r="G80" s="314">
        <f>заміна!$J$14</f>
        <v>507.08099872403142</v>
      </c>
      <c r="H80" s="314">
        <f>заміна!$J$15</f>
        <v>194.75031971928692</v>
      </c>
      <c r="I80" s="314">
        <f>заміна!$J$19</f>
        <v>521.22307784558177</v>
      </c>
      <c r="J80" s="314">
        <f>заміна!$J$20</f>
        <v>965.29277621170775</v>
      </c>
      <c r="K80" s="315">
        <f t="shared" si="10"/>
        <v>7400.5779509564263</v>
      </c>
      <c r="L80" s="315">
        <f t="shared" si="11"/>
        <v>222.01733852869279</v>
      </c>
      <c r="M80" s="315">
        <f t="shared" si="12"/>
        <v>7622.5952894851189</v>
      </c>
      <c r="N80" s="315">
        <f t="shared" si="13"/>
        <v>1524.5190578970239</v>
      </c>
      <c r="O80" s="315">
        <f t="shared" si="14"/>
        <v>9147.114347382143</v>
      </c>
      <c r="P80" s="315">
        <f t="shared" si="17"/>
        <v>152.45190578970238</v>
      </c>
      <c r="Q80" s="315">
        <f t="shared" si="15"/>
        <v>72</v>
      </c>
      <c r="R80" s="316">
        <f t="shared" si="18"/>
        <v>6.3521627412375992</v>
      </c>
      <c r="S80" s="18"/>
      <c r="T80" s="18"/>
      <c r="U80" s="18"/>
    </row>
    <row r="81" spans="1:21" ht="15.75" thickBot="1" x14ac:dyDescent="0.3">
      <c r="A81" s="254" t="s">
        <v>519</v>
      </c>
      <c r="B81" s="311">
        <f t="shared" si="16"/>
        <v>73</v>
      </c>
      <c r="C81" s="312" t="s">
        <v>165</v>
      </c>
      <c r="D81" s="312" t="s">
        <v>305</v>
      </c>
      <c r="E81" s="313">
        <v>108</v>
      </c>
      <c r="F81" s="314">
        <f>заміна!$J$9</f>
        <v>5212.2307784558179</v>
      </c>
      <c r="G81" s="314">
        <f>заміна!$J$14</f>
        <v>507.08099872403142</v>
      </c>
      <c r="H81" s="314">
        <f>заміна!$J$15</f>
        <v>194.75031971928692</v>
      </c>
      <c r="I81" s="314">
        <f>заміна!$J$19</f>
        <v>521.22307784558177</v>
      </c>
      <c r="J81" s="314">
        <f>заміна!$J$20</f>
        <v>965.29277621170775</v>
      </c>
      <c r="K81" s="315">
        <f t="shared" si="10"/>
        <v>7400.5779509564263</v>
      </c>
      <c r="L81" s="315">
        <f t="shared" si="11"/>
        <v>222.01733852869279</v>
      </c>
      <c r="M81" s="315">
        <f t="shared" si="12"/>
        <v>7622.5952894851189</v>
      </c>
      <c r="N81" s="315">
        <f t="shared" si="13"/>
        <v>1524.5190578970239</v>
      </c>
      <c r="O81" s="315">
        <f t="shared" si="14"/>
        <v>9147.114347382143</v>
      </c>
      <c r="P81" s="315">
        <f t="shared" si="17"/>
        <v>152.45190578970238</v>
      </c>
      <c r="Q81" s="315">
        <f t="shared" si="15"/>
        <v>108</v>
      </c>
      <c r="R81" s="316">
        <f t="shared" si="18"/>
        <v>4.2347751608250661</v>
      </c>
      <c r="S81" s="18"/>
      <c r="T81" s="18"/>
      <c r="U81" s="18"/>
    </row>
    <row r="82" spans="1:21" ht="15.75" thickBot="1" x14ac:dyDescent="0.3">
      <c r="A82" s="254" t="s">
        <v>519</v>
      </c>
      <c r="B82" s="311">
        <f t="shared" si="16"/>
        <v>74</v>
      </c>
      <c r="C82" s="312" t="s">
        <v>165</v>
      </c>
      <c r="D82" s="312" t="s">
        <v>208</v>
      </c>
      <c r="E82" s="313">
        <v>72</v>
      </c>
      <c r="F82" s="314">
        <f>заміна!$J$9</f>
        <v>5212.2307784558179</v>
      </c>
      <c r="G82" s="314">
        <f>заміна!$J$14</f>
        <v>507.08099872403142</v>
      </c>
      <c r="H82" s="314">
        <f>заміна!$J$15</f>
        <v>194.75031971928692</v>
      </c>
      <c r="I82" s="314">
        <f>заміна!$J$19</f>
        <v>521.22307784558177</v>
      </c>
      <c r="J82" s="314">
        <f>заміна!$J$20</f>
        <v>965.29277621170775</v>
      </c>
      <c r="K82" s="315">
        <f t="shared" si="10"/>
        <v>7400.5779509564263</v>
      </c>
      <c r="L82" s="315">
        <f t="shared" si="11"/>
        <v>222.01733852869279</v>
      </c>
      <c r="M82" s="315">
        <f t="shared" si="12"/>
        <v>7622.5952894851189</v>
      </c>
      <c r="N82" s="315">
        <f t="shared" si="13"/>
        <v>1524.5190578970239</v>
      </c>
      <c r="O82" s="315">
        <f t="shared" si="14"/>
        <v>9147.114347382143</v>
      </c>
      <c r="P82" s="315">
        <f t="shared" si="17"/>
        <v>152.45190578970238</v>
      </c>
      <c r="Q82" s="315">
        <f t="shared" si="15"/>
        <v>72</v>
      </c>
      <c r="R82" s="316">
        <f t="shared" si="18"/>
        <v>6.3521627412375992</v>
      </c>
      <c r="S82" s="18"/>
      <c r="T82" s="18"/>
      <c r="U82" s="18"/>
    </row>
    <row r="83" spans="1:21" ht="15.75" thickBot="1" x14ac:dyDescent="0.3">
      <c r="A83" s="254" t="s">
        <v>519</v>
      </c>
      <c r="B83" s="311">
        <f t="shared" si="16"/>
        <v>75</v>
      </c>
      <c r="C83" s="312" t="s">
        <v>306</v>
      </c>
      <c r="D83" s="312" t="s">
        <v>307</v>
      </c>
      <c r="E83" s="313">
        <v>60</v>
      </c>
      <c r="F83" s="314">
        <f>заміна!$J$9</f>
        <v>5212.2307784558179</v>
      </c>
      <c r="G83" s="314">
        <f>заміна!$J$14</f>
        <v>507.08099872403142</v>
      </c>
      <c r="H83" s="314">
        <f>заміна!$J$15</f>
        <v>194.75031971928692</v>
      </c>
      <c r="I83" s="314">
        <f>заміна!$J$19</f>
        <v>521.22307784558177</v>
      </c>
      <c r="J83" s="314">
        <f>заміна!$J$20</f>
        <v>965.29277621170775</v>
      </c>
      <c r="K83" s="315">
        <f t="shared" si="10"/>
        <v>7400.5779509564263</v>
      </c>
      <c r="L83" s="315">
        <f t="shared" si="11"/>
        <v>222.01733852869279</v>
      </c>
      <c r="M83" s="315">
        <f t="shared" si="12"/>
        <v>7622.5952894851189</v>
      </c>
      <c r="N83" s="315">
        <f t="shared" si="13"/>
        <v>1524.5190578970239</v>
      </c>
      <c r="O83" s="315">
        <f t="shared" si="14"/>
        <v>9147.114347382143</v>
      </c>
      <c r="P83" s="315">
        <f t="shared" si="17"/>
        <v>152.45190578970238</v>
      </c>
      <c r="Q83" s="315">
        <f t="shared" si="15"/>
        <v>60</v>
      </c>
      <c r="R83" s="316">
        <f t="shared" si="18"/>
        <v>7.622595289485119</v>
      </c>
      <c r="S83" s="18"/>
      <c r="T83" s="18"/>
      <c r="U83" s="18"/>
    </row>
    <row r="84" spans="1:21" ht="15.75" thickBot="1" x14ac:dyDescent="0.3">
      <c r="A84" s="254" t="s">
        <v>519</v>
      </c>
      <c r="B84" s="311">
        <f t="shared" si="16"/>
        <v>76</v>
      </c>
      <c r="C84" s="312" t="s">
        <v>160</v>
      </c>
      <c r="D84" s="312" t="s">
        <v>308</v>
      </c>
      <c r="E84" s="313">
        <v>36</v>
      </c>
      <c r="F84" s="314">
        <f>заміна!$J$9</f>
        <v>5212.2307784558179</v>
      </c>
      <c r="G84" s="314">
        <f>заміна!$J$14</f>
        <v>507.08099872403142</v>
      </c>
      <c r="H84" s="314">
        <f>заміна!$J$15</f>
        <v>194.75031971928692</v>
      </c>
      <c r="I84" s="314">
        <f>заміна!$J$19</f>
        <v>521.22307784558177</v>
      </c>
      <c r="J84" s="314">
        <f>заміна!$J$20</f>
        <v>965.29277621170775</v>
      </c>
      <c r="K84" s="315">
        <f t="shared" si="10"/>
        <v>7400.5779509564263</v>
      </c>
      <c r="L84" s="315">
        <f t="shared" si="11"/>
        <v>222.01733852869279</v>
      </c>
      <c r="M84" s="315">
        <f t="shared" si="12"/>
        <v>7622.5952894851189</v>
      </c>
      <c r="N84" s="315">
        <f t="shared" si="13"/>
        <v>1524.5190578970239</v>
      </c>
      <c r="O84" s="315">
        <f t="shared" si="14"/>
        <v>9147.114347382143</v>
      </c>
      <c r="P84" s="315">
        <f t="shared" si="17"/>
        <v>152.45190578970238</v>
      </c>
      <c r="Q84" s="315">
        <f t="shared" si="15"/>
        <v>36</v>
      </c>
      <c r="R84" s="316">
        <f t="shared" si="18"/>
        <v>12.704325482475198</v>
      </c>
      <c r="S84" s="18"/>
      <c r="T84" s="18"/>
      <c r="U84" s="18"/>
    </row>
    <row r="85" spans="1:21" ht="15.75" thickBot="1" x14ac:dyDescent="0.3">
      <c r="A85" s="254" t="s">
        <v>519</v>
      </c>
      <c r="B85" s="311">
        <f t="shared" si="16"/>
        <v>77</v>
      </c>
      <c r="C85" s="312" t="s">
        <v>160</v>
      </c>
      <c r="D85" s="312" t="s">
        <v>309</v>
      </c>
      <c r="E85" s="313">
        <v>32</v>
      </c>
      <c r="F85" s="314">
        <f>заміна!$J$9</f>
        <v>5212.2307784558179</v>
      </c>
      <c r="G85" s="314">
        <f>заміна!$J$14</f>
        <v>507.08099872403142</v>
      </c>
      <c r="H85" s="314">
        <f>заміна!$J$15</f>
        <v>194.75031971928692</v>
      </c>
      <c r="I85" s="314">
        <f>заміна!$J$19</f>
        <v>521.22307784558177</v>
      </c>
      <c r="J85" s="314">
        <f>заміна!$J$20</f>
        <v>965.29277621170775</v>
      </c>
      <c r="K85" s="315">
        <f t="shared" si="10"/>
        <v>7400.5779509564263</v>
      </c>
      <c r="L85" s="315">
        <f t="shared" si="11"/>
        <v>222.01733852869279</v>
      </c>
      <c r="M85" s="315">
        <f t="shared" si="12"/>
        <v>7622.5952894851189</v>
      </c>
      <c r="N85" s="315">
        <f t="shared" si="13"/>
        <v>1524.5190578970239</v>
      </c>
      <c r="O85" s="315">
        <f t="shared" si="14"/>
        <v>9147.114347382143</v>
      </c>
      <c r="P85" s="315">
        <f t="shared" si="17"/>
        <v>152.45190578970238</v>
      </c>
      <c r="Q85" s="315">
        <f t="shared" si="15"/>
        <v>32</v>
      </c>
      <c r="R85" s="316">
        <f t="shared" si="18"/>
        <v>14.292366167784598</v>
      </c>
      <c r="S85" s="18"/>
      <c r="T85" s="18"/>
      <c r="U85" s="18"/>
    </row>
    <row r="86" spans="1:21" ht="15.75" thickBot="1" x14ac:dyDescent="0.3">
      <c r="A86" s="254" t="s">
        <v>519</v>
      </c>
      <c r="B86" s="311">
        <f t="shared" si="16"/>
        <v>78</v>
      </c>
      <c r="C86" s="312" t="s">
        <v>310</v>
      </c>
      <c r="D86" s="312" t="s">
        <v>311</v>
      </c>
      <c r="E86" s="313">
        <v>35</v>
      </c>
      <c r="F86" s="314">
        <f>заміна!$J$9</f>
        <v>5212.2307784558179</v>
      </c>
      <c r="G86" s="314">
        <f>заміна!$J$14</f>
        <v>507.08099872403142</v>
      </c>
      <c r="H86" s="314">
        <f>заміна!$J$15</f>
        <v>194.75031971928692</v>
      </c>
      <c r="I86" s="314">
        <f>заміна!$J$19</f>
        <v>521.22307784558177</v>
      </c>
      <c r="J86" s="314">
        <f>заміна!$J$20</f>
        <v>965.29277621170775</v>
      </c>
      <c r="K86" s="315">
        <f t="shared" si="10"/>
        <v>7400.5779509564263</v>
      </c>
      <c r="L86" s="315">
        <f t="shared" si="11"/>
        <v>222.01733852869279</v>
      </c>
      <c r="M86" s="315">
        <f t="shared" si="12"/>
        <v>7622.5952894851189</v>
      </c>
      <c r="N86" s="315">
        <f t="shared" si="13"/>
        <v>1524.5190578970239</v>
      </c>
      <c r="O86" s="315">
        <f t="shared" si="14"/>
        <v>9147.114347382143</v>
      </c>
      <c r="P86" s="315">
        <f t="shared" si="17"/>
        <v>152.45190578970238</v>
      </c>
      <c r="Q86" s="315">
        <f t="shared" si="15"/>
        <v>35</v>
      </c>
      <c r="R86" s="316">
        <f t="shared" si="18"/>
        <v>13.067306210545919</v>
      </c>
      <c r="S86" s="18"/>
      <c r="T86" s="18"/>
      <c r="U86" s="18"/>
    </row>
    <row r="87" spans="1:21" ht="15.75" thickBot="1" x14ac:dyDescent="0.3">
      <c r="A87" s="254" t="s">
        <v>519</v>
      </c>
      <c r="B87" s="311">
        <f t="shared" si="16"/>
        <v>79</v>
      </c>
      <c r="C87" s="312" t="s">
        <v>142</v>
      </c>
      <c r="D87" s="312" t="s">
        <v>312</v>
      </c>
      <c r="E87" s="313">
        <v>35</v>
      </c>
      <c r="F87" s="314">
        <f>заміна!$J$9</f>
        <v>5212.2307784558179</v>
      </c>
      <c r="G87" s="314">
        <f>заміна!$J$14</f>
        <v>507.08099872403142</v>
      </c>
      <c r="H87" s="314">
        <f>заміна!$J$15</f>
        <v>194.75031971928692</v>
      </c>
      <c r="I87" s="314">
        <f>заміна!$J$19</f>
        <v>521.22307784558177</v>
      </c>
      <c r="J87" s="314">
        <f>заміна!$J$20</f>
        <v>965.29277621170775</v>
      </c>
      <c r="K87" s="315">
        <f t="shared" ref="K87:K147" si="19">F87+G87+H87+I87+J87</f>
        <v>7400.5779509564263</v>
      </c>
      <c r="L87" s="315">
        <f t="shared" ref="L87:L147" si="20">K87*3/100</f>
        <v>222.01733852869279</v>
      </c>
      <c r="M87" s="315">
        <f t="shared" ref="M87:M147" si="21">K87+L87</f>
        <v>7622.5952894851189</v>
      </c>
      <c r="N87" s="315">
        <f t="shared" ref="N87:N147" si="22">M87*0.2</f>
        <v>1524.5190578970239</v>
      </c>
      <c r="O87" s="315">
        <f t="shared" ref="O87:O147" si="23">M87+N87</f>
        <v>9147.114347382143</v>
      </c>
      <c r="P87" s="315">
        <f t="shared" si="17"/>
        <v>152.45190578970238</v>
      </c>
      <c r="Q87" s="315">
        <f t="shared" ref="Q87:Q147" si="24">E87</f>
        <v>35</v>
      </c>
      <c r="R87" s="316">
        <f t="shared" si="18"/>
        <v>13.067306210545919</v>
      </c>
      <c r="S87" s="18"/>
      <c r="T87" s="18"/>
      <c r="U87" s="18"/>
    </row>
    <row r="88" spans="1:21" ht="15.75" thickBot="1" x14ac:dyDescent="0.3">
      <c r="A88" s="254" t="s">
        <v>519</v>
      </c>
      <c r="B88" s="311">
        <f t="shared" ref="B88:B148" si="25">B87+1</f>
        <v>80</v>
      </c>
      <c r="C88" s="312" t="s">
        <v>164</v>
      </c>
      <c r="D88" s="312" t="s">
        <v>199</v>
      </c>
      <c r="E88" s="313">
        <v>109</v>
      </c>
      <c r="F88" s="314">
        <f>заміна!$J$9</f>
        <v>5212.2307784558179</v>
      </c>
      <c r="G88" s="314">
        <f>заміна!$J$14</f>
        <v>507.08099872403142</v>
      </c>
      <c r="H88" s="314">
        <f>заміна!$J$15</f>
        <v>194.75031971928692</v>
      </c>
      <c r="I88" s="314">
        <f>заміна!$J$19</f>
        <v>521.22307784558177</v>
      </c>
      <c r="J88" s="314">
        <f>заміна!$J$20</f>
        <v>965.29277621170775</v>
      </c>
      <c r="K88" s="315">
        <f t="shared" si="19"/>
        <v>7400.5779509564263</v>
      </c>
      <c r="L88" s="315">
        <f t="shared" si="20"/>
        <v>222.01733852869279</v>
      </c>
      <c r="M88" s="315">
        <f t="shared" si="21"/>
        <v>7622.5952894851189</v>
      </c>
      <c r="N88" s="315">
        <f t="shared" si="22"/>
        <v>1524.5190578970239</v>
      </c>
      <c r="O88" s="315">
        <f t="shared" si="23"/>
        <v>9147.114347382143</v>
      </c>
      <c r="P88" s="315">
        <f t="shared" si="17"/>
        <v>152.45190578970238</v>
      </c>
      <c r="Q88" s="315">
        <f t="shared" si="24"/>
        <v>109</v>
      </c>
      <c r="R88" s="316">
        <f t="shared" si="18"/>
        <v>4.1959240125606163</v>
      </c>
      <c r="S88" s="18"/>
      <c r="T88" s="18"/>
      <c r="U88" s="18"/>
    </row>
    <row r="89" spans="1:21" ht="15.75" thickBot="1" x14ac:dyDescent="0.3">
      <c r="A89" s="254" t="s">
        <v>519</v>
      </c>
      <c r="B89" s="311">
        <f t="shared" si="25"/>
        <v>81</v>
      </c>
      <c r="C89" s="312" t="s">
        <v>313</v>
      </c>
      <c r="D89" s="312" t="s">
        <v>172</v>
      </c>
      <c r="E89" s="313">
        <v>12</v>
      </c>
      <c r="F89" s="314">
        <f>заміна!$J$9</f>
        <v>5212.2307784558179</v>
      </c>
      <c r="G89" s="314">
        <f>заміна!$J$14</f>
        <v>507.08099872403142</v>
      </c>
      <c r="H89" s="314">
        <f>заміна!$J$15</f>
        <v>194.75031971928692</v>
      </c>
      <c r="I89" s="314">
        <f>заміна!$J$19</f>
        <v>521.22307784558177</v>
      </c>
      <c r="J89" s="314">
        <f>заміна!$J$20</f>
        <v>965.29277621170775</v>
      </c>
      <c r="K89" s="315">
        <f t="shared" si="19"/>
        <v>7400.5779509564263</v>
      </c>
      <c r="L89" s="315">
        <f t="shared" si="20"/>
        <v>222.01733852869279</v>
      </c>
      <c r="M89" s="315">
        <f t="shared" si="21"/>
        <v>7622.5952894851189</v>
      </c>
      <c r="N89" s="315">
        <f t="shared" si="22"/>
        <v>1524.5190578970239</v>
      </c>
      <c r="O89" s="315">
        <f t="shared" si="23"/>
        <v>9147.114347382143</v>
      </c>
      <c r="P89" s="315">
        <f t="shared" si="17"/>
        <v>152.45190578970238</v>
      </c>
      <c r="Q89" s="315">
        <f t="shared" si="24"/>
        <v>12</v>
      </c>
      <c r="R89" s="316">
        <f t="shared" si="18"/>
        <v>38.112976447425595</v>
      </c>
      <c r="S89" s="18"/>
      <c r="T89" s="18"/>
      <c r="U89" s="18"/>
    </row>
    <row r="90" spans="1:21" ht="15.75" thickBot="1" x14ac:dyDescent="0.3">
      <c r="A90" s="254" t="s">
        <v>519</v>
      </c>
      <c r="B90" s="311">
        <f t="shared" si="25"/>
        <v>82</v>
      </c>
      <c r="C90" s="312" t="s">
        <v>164</v>
      </c>
      <c r="D90" s="312" t="s">
        <v>203</v>
      </c>
      <c r="E90" s="313">
        <v>119</v>
      </c>
      <c r="F90" s="314">
        <f>заміна!$J$9</f>
        <v>5212.2307784558179</v>
      </c>
      <c r="G90" s="314">
        <f>заміна!$J$14</f>
        <v>507.08099872403142</v>
      </c>
      <c r="H90" s="314">
        <f>заміна!$J$15</f>
        <v>194.75031971928692</v>
      </c>
      <c r="I90" s="314">
        <f>заміна!$J$19</f>
        <v>521.22307784558177</v>
      </c>
      <c r="J90" s="314">
        <f>заміна!$J$20</f>
        <v>965.29277621170775</v>
      </c>
      <c r="K90" s="315">
        <f t="shared" si="19"/>
        <v>7400.5779509564263</v>
      </c>
      <c r="L90" s="315">
        <f t="shared" si="20"/>
        <v>222.01733852869279</v>
      </c>
      <c r="M90" s="315">
        <f t="shared" si="21"/>
        <v>7622.5952894851189</v>
      </c>
      <c r="N90" s="315">
        <f t="shared" si="22"/>
        <v>1524.5190578970239</v>
      </c>
      <c r="O90" s="315">
        <f t="shared" si="23"/>
        <v>9147.114347382143</v>
      </c>
      <c r="P90" s="315">
        <f t="shared" si="17"/>
        <v>152.45190578970238</v>
      </c>
      <c r="Q90" s="315">
        <f t="shared" si="24"/>
        <v>119</v>
      </c>
      <c r="R90" s="316">
        <f t="shared" si="18"/>
        <v>3.843325356042917</v>
      </c>
      <c r="S90" s="18"/>
      <c r="T90" s="18"/>
      <c r="U90" s="18"/>
    </row>
    <row r="91" spans="1:21" ht="15.75" thickBot="1" x14ac:dyDescent="0.3">
      <c r="A91" s="254" t="s">
        <v>519</v>
      </c>
      <c r="B91" s="311">
        <f t="shared" si="25"/>
        <v>83</v>
      </c>
      <c r="C91" s="312" t="s">
        <v>142</v>
      </c>
      <c r="D91" s="312" t="s">
        <v>314</v>
      </c>
      <c r="E91" s="313">
        <v>267</v>
      </c>
      <c r="F91" s="314">
        <f>заміна!$J$9</f>
        <v>5212.2307784558179</v>
      </c>
      <c r="G91" s="314">
        <f>заміна!$J$14</f>
        <v>507.08099872403142</v>
      </c>
      <c r="H91" s="314">
        <f>заміна!$J$15</f>
        <v>194.75031971928692</v>
      </c>
      <c r="I91" s="314">
        <f>заміна!$J$19</f>
        <v>521.22307784558177</v>
      </c>
      <c r="J91" s="314">
        <f>заміна!$J$20</f>
        <v>965.29277621170775</v>
      </c>
      <c r="K91" s="315">
        <f t="shared" si="19"/>
        <v>7400.5779509564263</v>
      </c>
      <c r="L91" s="315">
        <f t="shared" si="20"/>
        <v>222.01733852869279</v>
      </c>
      <c r="M91" s="315">
        <f t="shared" si="21"/>
        <v>7622.5952894851189</v>
      </c>
      <c r="N91" s="315">
        <f t="shared" si="22"/>
        <v>1524.5190578970239</v>
      </c>
      <c r="O91" s="315">
        <f t="shared" si="23"/>
        <v>9147.114347382143</v>
      </c>
      <c r="P91" s="315">
        <f t="shared" si="17"/>
        <v>152.45190578970238</v>
      </c>
      <c r="Q91" s="315">
        <f t="shared" si="24"/>
        <v>267</v>
      </c>
      <c r="R91" s="316">
        <f t="shared" si="18"/>
        <v>1.7129427616820492</v>
      </c>
      <c r="S91" s="18"/>
      <c r="T91" s="18"/>
      <c r="U91" s="18"/>
    </row>
    <row r="92" spans="1:21" ht="15.75" thickBot="1" x14ac:dyDescent="0.3">
      <c r="A92" s="254" t="s">
        <v>519</v>
      </c>
      <c r="B92" s="311">
        <f t="shared" si="25"/>
        <v>84</v>
      </c>
      <c r="C92" s="312" t="s">
        <v>142</v>
      </c>
      <c r="D92" s="312" t="s">
        <v>315</v>
      </c>
      <c r="E92" s="313">
        <v>162</v>
      </c>
      <c r="F92" s="314">
        <f>заміна!$J$9</f>
        <v>5212.2307784558179</v>
      </c>
      <c r="G92" s="314">
        <f>заміна!$J$14</f>
        <v>507.08099872403142</v>
      </c>
      <c r="H92" s="314">
        <f>заміна!$J$15</f>
        <v>194.75031971928692</v>
      </c>
      <c r="I92" s="314">
        <f>заміна!$J$19</f>
        <v>521.22307784558177</v>
      </c>
      <c r="J92" s="314">
        <f>заміна!$J$20</f>
        <v>965.29277621170775</v>
      </c>
      <c r="K92" s="315">
        <f t="shared" si="19"/>
        <v>7400.5779509564263</v>
      </c>
      <c r="L92" s="315">
        <f t="shared" si="20"/>
        <v>222.01733852869279</v>
      </c>
      <c r="M92" s="315">
        <f t="shared" si="21"/>
        <v>7622.5952894851189</v>
      </c>
      <c r="N92" s="315">
        <f t="shared" si="22"/>
        <v>1524.5190578970239</v>
      </c>
      <c r="O92" s="315">
        <f t="shared" si="23"/>
        <v>9147.114347382143</v>
      </c>
      <c r="P92" s="315">
        <f t="shared" si="17"/>
        <v>152.45190578970238</v>
      </c>
      <c r="Q92" s="315">
        <f t="shared" si="24"/>
        <v>162</v>
      </c>
      <c r="R92" s="316">
        <f t="shared" si="18"/>
        <v>2.8231834405500442</v>
      </c>
      <c r="S92" s="18"/>
      <c r="T92" s="18"/>
      <c r="U92" s="18"/>
    </row>
    <row r="93" spans="1:21" ht="15.75" thickBot="1" x14ac:dyDescent="0.3">
      <c r="A93" s="254" t="s">
        <v>519</v>
      </c>
      <c r="B93" s="311">
        <f t="shared" si="25"/>
        <v>85</v>
      </c>
      <c r="C93" s="312" t="s">
        <v>142</v>
      </c>
      <c r="D93" s="312" t="s">
        <v>316</v>
      </c>
      <c r="E93" s="313">
        <v>161</v>
      </c>
      <c r="F93" s="314">
        <f>заміна!$J$9</f>
        <v>5212.2307784558179</v>
      </c>
      <c r="G93" s="314">
        <f>заміна!$J$14</f>
        <v>507.08099872403142</v>
      </c>
      <c r="H93" s="314">
        <f>заміна!$J$15</f>
        <v>194.75031971928692</v>
      </c>
      <c r="I93" s="314">
        <f>заміна!$J$19</f>
        <v>521.22307784558177</v>
      </c>
      <c r="J93" s="314">
        <f>заміна!$J$20</f>
        <v>965.29277621170775</v>
      </c>
      <c r="K93" s="315">
        <f t="shared" si="19"/>
        <v>7400.5779509564263</v>
      </c>
      <c r="L93" s="315">
        <f t="shared" si="20"/>
        <v>222.01733852869279</v>
      </c>
      <c r="M93" s="315">
        <f t="shared" si="21"/>
        <v>7622.5952894851189</v>
      </c>
      <c r="N93" s="315">
        <f t="shared" si="22"/>
        <v>1524.5190578970239</v>
      </c>
      <c r="O93" s="315">
        <f t="shared" si="23"/>
        <v>9147.114347382143</v>
      </c>
      <c r="P93" s="315">
        <f t="shared" si="17"/>
        <v>152.45190578970238</v>
      </c>
      <c r="Q93" s="315">
        <f t="shared" si="24"/>
        <v>161</v>
      </c>
      <c r="R93" s="316">
        <f t="shared" si="18"/>
        <v>2.8407187414230255</v>
      </c>
      <c r="S93" s="18"/>
      <c r="T93" s="18"/>
      <c r="U93" s="18"/>
    </row>
    <row r="94" spans="1:21" ht="15.75" thickBot="1" x14ac:dyDescent="0.3">
      <c r="A94" s="254" t="s">
        <v>519</v>
      </c>
      <c r="B94" s="311">
        <f t="shared" si="25"/>
        <v>86</v>
      </c>
      <c r="C94" s="312" t="s">
        <v>153</v>
      </c>
      <c r="D94" s="312" t="s">
        <v>317</v>
      </c>
      <c r="E94" s="313">
        <v>143</v>
      </c>
      <c r="F94" s="314">
        <f>заміна!$J$9</f>
        <v>5212.2307784558179</v>
      </c>
      <c r="G94" s="314">
        <f>заміна!$J$14</f>
        <v>507.08099872403142</v>
      </c>
      <c r="H94" s="314">
        <f>заміна!$J$15</f>
        <v>194.75031971928692</v>
      </c>
      <c r="I94" s="314">
        <f>заміна!$J$19</f>
        <v>521.22307784558177</v>
      </c>
      <c r="J94" s="314">
        <f>заміна!$J$20</f>
        <v>965.29277621170775</v>
      </c>
      <c r="K94" s="315">
        <f t="shared" si="19"/>
        <v>7400.5779509564263</v>
      </c>
      <c r="L94" s="315">
        <f t="shared" si="20"/>
        <v>222.01733852869279</v>
      </c>
      <c r="M94" s="315">
        <f t="shared" si="21"/>
        <v>7622.5952894851189</v>
      </c>
      <c r="N94" s="315">
        <f t="shared" si="22"/>
        <v>1524.5190578970239</v>
      </c>
      <c r="O94" s="315">
        <f t="shared" si="23"/>
        <v>9147.114347382143</v>
      </c>
      <c r="P94" s="315">
        <f t="shared" si="17"/>
        <v>152.45190578970238</v>
      </c>
      <c r="Q94" s="315">
        <f t="shared" si="24"/>
        <v>143</v>
      </c>
      <c r="R94" s="316">
        <f t="shared" si="18"/>
        <v>3.1982917298538962</v>
      </c>
      <c r="S94" s="18"/>
      <c r="T94" s="18"/>
      <c r="U94" s="18"/>
    </row>
    <row r="95" spans="1:21" ht="15.75" thickBot="1" x14ac:dyDescent="0.3">
      <c r="A95" s="254" t="s">
        <v>519</v>
      </c>
      <c r="B95" s="311">
        <f t="shared" si="25"/>
        <v>87</v>
      </c>
      <c r="C95" s="312" t="s">
        <v>153</v>
      </c>
      <c r="D95" s="312" t="s">
        <v>318</v>
      </c>
      <c r="E95" s="313">
        <v>35</v>
      </c>
      <c r="F95" s="314">
        <f>заміна!$J$9</f>
        <v>5212.2307784558179</v>
      </c>
      <c r="G95" s="314">
        <f>заміна!$J$14</f>
        <v>507.08099872403142</v>
      </c>
      <c r="H95" s="314">
        <f>заміна!$J$15</f>
        <v>194.75031971928692</v>
      </c>
      <c r="I95" s="314">
        <f>заміна!$J$19</f>
        <v>521.22307784558177</v>
      </c>
      <c r="J95" s="314">
        <f>заміна!$J$20</f>
        <v>965.29277621170775</v>
      </c>
      <c r="K95" s="315">
        <f t="shared" si="19"/>
        <v>7400.5779509564263</v>
      </c>
      <c r="L95" s="315">
        <f t="shared" si="20"/>
        <v>222.01733852869279</v>
      </c>
      <c r="M95" s="315">
        <f t="shared" si="21"/>
        <v>7622.5952894851189</v>
      </c>
      <c r="N95" s="315">
        <f t="shared" si="22"/>
        <v>1524.5190578970239</v>
      </c>
      <c r="O95" s="315">
        <f t="shared" si="23"/>
        <v>9147.114347382143</v>
      </c>
      <c r="P95" s="315">
        <f t="shared" si="17"/>
        <v>152.45190578970238</v>
      </c>
      <c r="Q95" s="315">
        <f t="shared" si="24"/>
        <v>35</v>
      </c>
      <c r="R95" s="316">
        <f t="shared" si="18"/>
        <v>13.067306210545919</v>
      </c>
      <c r="S95" s="18"/>
      <c r="T95" s="18"/>
      <c r="U95" s="18"/>
    </row>
    <row r="96" spans="1:21" ht="15.75" thickBot="1" x14ac:dyDescent="0.3">
      <c r="A96" s="254" t="s">
        <v>519</v>
      </c>
      <c r="B96" s="311">
        <f t="shared" si="25"/>
        <v>88</v>
      </c>
      <c r="C96" s="312" t="s">
        <v>153</v>
      </c>
      <c r="D96" s="312" t="s">
        <v>319</v>
      </c>
      <c r="E96" s="313">
        <v>32</v>
      </c>
      <c r="F96" s="314">
        <f>заміна!$J$9</f>
        <v>5212.2307784558179</v>
      </c>
      <c r="G96" s="314">
        <f>заміна!$J$14</f>
        <v>507.08099872403142</v>
      </c>
      <c r="H96" s="314">
        <f>заміна!$J$15</f>
        <v>194.75031971928692</v>
      </c>
      <c r="I96" s="314">
        <f>заміна!$J$19</f>
        <v>521.22307784558177</v>
      </c>
      <c r="J96" s="314">
        <f>заміна!$J$20</f>
        <v>965.29277621170775</v>
      </c>
      <c r="K96" s="315">
        <f t="shared" si="19"/>
        <v>7400.5779509564263</v>
      </c>
      <c r="L96" s="315">
        <f t="shared" si="20"/>
        <v>222.01733852869279</v>
      </c>
      <c r="M96" s="315">
        <f t="shared" si="21"/>
        <v>7622.5952894851189</v>
      </c>
      <c r="N96" s="315">
        <f t="shared" si="22"/>
        <v>1524.5190578970239</v>
      </c>
      <c r="O96" s="315">
        <f t="shared" si="23"/>
        <v>9147.114347382143</v>
      </c>
      <c r="P96" s="315">
        <f t="shared" si="17"/>
        <v>152.45190578970238</v>
      </c>
      <c r="Q96" s="315">
        <f t="shared" si="24"/>
        <v>32</v>
      </c>
      <c r="R96" s="316">
        <f t="shared" si="18"/>
        <v>14.292366167784598</v>
      </c>
      <c r="S96" s="18"/>
      <c r="T96" s="18"/>
      <c r="U96" s="18"/>
    </row>
    <row r="97" spans="1:21" ht="15.75" thickBot="1" x14ac:dyDescent="0.3">
      <c r="A97" s="254" t="s">
        <v>519</v>
      </c>
      <c r="B97" s="311">
        <f>B96+1</f>
        <v>89</v>
      </c>
      <c r="C97" s="312" t="s">
        <v>156</v>
      </c>
      <c r="D97" s="312" t="s">
        <v>169</v>
      </c>
      <c r="E97" s="313">
        <v>127</v>
      </c>
      <c r="F97" s="314">
        <f>заміна!$J$9</f>
        <v>5212.2307784558179</v>
      </c>
      <c r="G97" s="314">
        <f>заміна!$J$14</f>
        <v>507.08099872403142</v>
      </c>
      <c r="H97" s="314">
        <f>заміна!$J$15</f>
        <v>194.75031971928692</v>
      </c>
      <c r="I97" s="314">
        <f>заміна!$J$19</f>
        <v>521.22307784558177</v>
      </c>
      <c r="J97" s="314">
        <f>заміна!$J$20</f>
        <v>965.29277621170775</v>
      </c>
      <c r="K97" s="315">
        <f t="shared" si="19"/>
        <v>7400.5779509564263</v>
      </c>
      <c r="L97" s="315">
        <f t="shared" si="20"/>
        <v>222.01733852869279</v>
      </c>
      <c r="M97" s="315">
        <f t="shared" si="21"/>
        <v>7622.5952894851189</v>
      </c>
      <c r="N97" s="315">
        <f t="shared" si="22"/>
        <v>1524.5190578970239</v>
      </c>
      <c r="O97" s="315">
        <f t="shared" si="23"/>
        <v>9147.114347382143</v>
      </c>
      <c r="P97" s="315">
        <f t="shared" si="17"/>
        <v>152.45190578970238</v>
      </c>
      <c r="Q97" s="315">
        <f t="shared" si="24"/>
        <v>127</v>
      </c>
      <c r="R97" s="316">
        <f t="shared" si="18"/>
        <v>3.6012261210165915</v>
      </c>
      <c r="S97" s="18"/>
      <c r="T97" s="18"/>
      <c r="U97" s="18"/>
    </row>
    <row r="98" spans="1:21" ht="15.75" thickBot="1" x14ac:dyDescent="0.3">
      <c r="A98" s="254" t="s">
        <v>519</v>
      </c>
      <c r="B98" s="311">
        <f t="shared" si="25"/>
        <v>90</v>
      </c>
      <c r="C98" s="312" t="s">
        <v>321</v>
      </c>
      <c r="D98" s="312" t="s">
        <v>174</v>
      </c>
      <c r="E98" s="313">
        <v>97</v>
      </c>
      <c r="F98" s="314">
        <f>заміна!$J$9</f>
        <v>5212.2307784558179</v>
      </c>
      <c r="G98" s="314">
        <f>заміна!$J$14</f>
        <v>507.08099872403142</v>
      </c>
      <c r="H98" s="314">
        <f>заміна!$J$15</f>
        <v>194.75031971928692</v>
      </c>
      <c r="I98" s="314">
        <f>заміна!$J$19</f>
        <v>521.22307784558177</v>
      </c>
      <c r="J98" s="314">
        <f>заміна!$J$20</f>
        <v>965.29277621170775</v>
      </c>
      <c r="K98" s="315">
        <f t="shared" si="19"/>
        <v>7400.5779509564263</v>
      </c>
      <c r="L98" s="315">
        <f t="shared" si="20"/>
        <v>222.01733852869279</v>
      </c>
      <c r="M98" s="315">
        <f t="shared" si="21"/>
        <v>7622.5952894851189</v>
      </c>
      <c r="N98" s="315">
        <f t="shared" si="22"/>
        <v>1524.5190578970239</v>
      </c>
      <c r="O98" s="315">
        <f t="shared" si="23"/>
        <v>9147.114347382143</v>
      </c>
      <c r="P98" s="315">
        <f t="shared" si="17"/>
        <v>152.45190578970238</v>
      </c>
      <c r="Q98" s="315">
        <f t="shared" si="24"/>
        <v>97</v>
      </c>
      <c r="R98" s="316">
        <f t="shared" si="18"/>
        <v>4.7150073955578051</v>
      </c>
      <c r="S98" s="18"/>
      <c r="T98" s="18"/>
      <c r="U98" s="18"/>
    </row>
    <row r="99" spans="1:21" ht="15.75" thickBot="1" x14ac:dyDescent="0.3">
      <c r="A99" s="254" t="s">
        <v>519</v>
      </c>
      <c r="B99" s="311">
        <f t="shared" si="25"/>
        <v>91</v>
      </c>
      <c r="C99" s="312" t="s">
        <v>153</v>
      </c>
      <c r="D99" s="312" t="s">
        <v>322</v>
      </c>
      <c r="E99" s="313">
        <v>32</v>
      </c>
      <c r="F99" s="314">
        <f>заміна!$J$9</f>
        <v>5212.2307784558179</v>
      </c>
      <c r="G99" s="314">
        <f>заміна!$J$14</f>
        <v>507.08099872403142</v>
      </c>
      <c r="H99" s="314">
        <f>заміна!$J$15</f>
        <v>194.75031971928692</v>
      </c>
      <c r="I99" s="314">
        <f>заміна!$J$19</f>
        <v>521.22307784558177</v>
      </c>
      <c r="J99" s="314">
        <f>заміна!$J$20</f>
        <v>965.29277621170775</v>
      </c>
      <c r="K99" s="315">
        <f t="shared" si="19"/>
        <v>7400.5779509564263</v>
      </c>
      <c r="L99" s="315">
        <f t="shared" si="20"/>
        <v>222.01733852869279</v>
      </c>
      <c r="M99" s="315">
        <f t="shared" si="21"/>
        <v>7622.5952894851189</v>
      </c>
      <c r="N99" s="315">
        <f t="shared" si="22"/>
        <v>1524.5190578970239</v>
      </c>
      <c r="O99" s="315">
        <f t="shared" si="23"/>
        <v>9147.114347382143</v>
      </c>
      <c r="P99" s="315">
        <f t="shared" si="17"/>
        <v>152.45190578970238</v>
      </c>
      <c r="Q99" s="315">
        <f t="shared" si="24"/>
        <v>32</v>
      </c>
      <c r="R99" s="316">
        <f t="shared" si="18"/>
        <v>14.292366167784598</v>
      </c>
      <c r="S99" s="18"/>
      <c r="T99" s="18"/>
      <c r="U99" s="18"/>
    </row>
    <row r="100" spans="1:21" ht="15.75" thickBot="1" x14ac:dyDescent="0.3">
      <c r="A100" s="254" t="s">
        <v>519</v>
      </c>
      <c r="B100" s="311">
        <f t="shared" si="25"/>
        <v>92</v>
      </c>
      <c r="C100" s="312" t="s">
        <v>323</v>
      </c>
      <c r="D100" s="312" t="s">
        <v>324</v>
      </c>
      <c r="E100" s="313">
        <v>32</v>
      </c>
      <c r="F100" s="314">
        <f>заміна!$J$9</f>
        <v>5212.2307784558179</v>
      </c>
      <c r="G100" s="314">
        <f>заміна!$J$14</f>
        <v>507.08099872403142</v>
      </c>
      <c r="H100" s="314">
        <f>заміна!$J$15</f>
        <v>194.75031971928692</v>
      </c>
      <c r="I100" s="314">
        <f>заміна!$J$19</f>
        <v>521.22307784558177</v>
      </c>
      <c r="J100" s="314">
        <f>заміна!$J$20</f>
        <v>965.29277621170775</v>
      </c>
      <c r="K100" s="315">
        <f t="shared" si="19"/>
        <v>7400.5779509564263</v>
      </c>
      <c r="L100" s="315">
        <f t="shared" si="20"/>
        <v>222.01733852869279</v>
      </c>
      <c r="M100" s="315">
        <f t="shared" si="21"/>
        <v>7622.5952894851189</v>
      </c>
      <c r="N100" s="315">
        <f t="shared" si="22"/>
        <v>1524.5190578970239</v>
      </c>
      <c r="O100" s="315">
        <f t="shared" si="23"/>
        <v>9147.114347382143</v>
      </c>
      <c r="P100" s="315">
        <f t="shared" si="17"/>
        <v>152.45190578970238</v>
      </c>
      <c r="Q100" s="315">
        <f t="shared" si="24"/>
        <v>32</v>
      </c>
      <c r="R100" s="316">
        <f t="shared" si="18"/>
        <v>14.292366167784598</v>
      </c>
      <c r="S100" s="18"/>
      <c r="T100" s="18"/>
      <c r="U100" s="18"/>
    </row>
    <row r="101" spans="1:21" ht="15.75" thickBot="1" x14ac:dyDescent="0.3">
      <c r="A101" s="254" t="s">
        <v>519</v>
      </c>
      <c r="B101" s="311">
        <f t="shared" si="25"/>
        <v>93</v>
      </c>
      <c r="C101" s="312" t="s">
        <v>323</v>
      </c>
      <c r="D101" s="312" t="s">
        <v>325</v>
      </c>
      <c r="E101" s="313">
        <v>32</v>
      </c>
      <c r="F101" s="314">
        <f>заміна!$J$9</f>
        <v>5212.2307784558179</v>
      </c>
      <c r="G101" s="314">
        <f>заміна!$J$14</f>
        <v>507.08099872403142</v>
      </c>
      <c r="H101" s="314">
        <f>заміна!$J$15</f>
        <v>194.75031971928692</v>
      </c>
      <c r="I101" s="314">
        <f>заміна!$J$19</f>
        <v>521.22307784558177</v>
      </c>
      <c r="J101" s="314">
        <f>заміна!$J$20</f>
        <v>965.29277621170775</v>
      </c>
      <c r="K101" s="315">
        <f t="shared" si="19"/>
        <v>7400.5779509564263</v>
      </c>
      <c r="L101" s="315">
        <f t="shared" si="20"/>
        <v>222.01733852869279</v>
      </c>
      <c r="M101" s="315">
        <f t="shared" si="21"/>
        <v>7622.5952894851189</v>
      </c>
      <c r="N101" s="315">
        <f t="shared" si="22"/>
        <v>1524.5190578970239</v>
      </c>
      <c r="O101" s="315">
        <f t="shared" si="23"/>
        <v>9147.114347382143</v>
      </c>
      <c r="P101" s="315">
        <f t="shared" si="17"/>
        <v>152.45190578970238</v>
      </c>
      <c r="Q101" s="315">
        <f t="shared" si="24"/>
        <v>32</v>
      </c>
      <c r="R101" s="316">
        <f t="shared" si="18"/>
        <v>14.292366167784598</v>
      </c>
      <c r="S101" s="18"/>
      <c r="T101" s="18"/>
      <c r="U101" s="18"/>
    </row>
    <row r="102" spans="1:21" ht="15.75" thickBot="1" x14ac:dyDescent="0.3">
      <c r="A102" s="254" t="s">
        <v>519</v>
      </c>
      <c r="B102" s="311">
        <f t="shared" si="25"/>
        <v>94</v>
      </c>
      <c r="C102" s="312" t="s">
        <v>306</v>
      </c>
      <c r="D102" s="312" t="s">
        <v>326</v>
      </c>
      <c r="E102" s="313">
        <v>35</v>
      </c>
      <c r="F102" s="314">
        <f>заміна!$J$9</f>
        <v>5212.2307784558179</v>
      </c>
      <c r="G102" s="314">
        <f>заміна!$J$14</f>
        <v>507.08099872403142</v>
      </c>
      <c r="H102" s="314">
        <f>заміна!$J$15</f>
        <v>194.75031971928692</v>
      </c>
      <c r="I102" s="314">
        <f>заміна!$J$19</f>
        <v>521.22307784558177</v>
      </c>
      <c r="J102" s="314">
        <f>заміна!$J$20</f>
        <v>965.29277621170775</v>
      </c>
      <c r="K102" s="315">
        <f t="shared" si="19"/>
        <v>7400.5779509564263</v>
      </c>
      <c r="L102" s="315">
        <f t="shared" si="20"/>
        <v>222.01733852869279</v>
      </c>
      <c r="M102" s="315">
        <f t="shared" si="21"/>
        <v>7622.5952894851189</v>
      </c>
      <c r="N102" s="315">
        <f t="shared" si="22"/>
        <v>1524.5190578970239</v>
      </c>
      <c r="O102" s="315">
        <f t="shared" si="23"/>
        <v>9147.114347382143</v>
      </c>
      <c r="P102" s="315">
        <f t="shared" si="17"/>
        <v>152.45190578970238</v>
      </c>
      <c r="Q102" s="315">
        <f t="shared" si="24"/>
        <v>35</v>
      </c>
      <c r="R102" s="316">
        <f t="shared" si="18"/>
        <v>13.067306210545919</v>
      </c>
      <c r="S102" s="18"/>
      <c r="T102" s="18"/>
      <c r="U102" s="18"/>
    </row>
    <row r="103" spans="1:21" ht="15.75" thickBot="1" x14ac:dyDescent="0.3">
      <c r="A103" s="254" t="s">
        <v>519</v>
      </c>
      <c r="B103" s="311">
        <f t="shared" si="25"/>
        <v>95</v>
      </c>
      <c r="C103" s="312" t="s">
        <v>306</v>
      </c>
      <c r="D103" s="312" t="s">
        <v>327</v>
      </c>
      <c r="E103" s="313">
        <v>70</v>
      </c>
      <c r="F103" s="314">
        <f>заміна!$J$9</f>
        <v>5212.2307784558179</v>
      </c>
      <c r="G103" s="314">
        <f>заміна!$J$14</f>
        <v>507.08099872403142</v>
      </c>
      <c r="H103" s="314">
        <f>заміна!$J$15</f>
        <v>194.75031971928692</v>
      </c>
      <c r="I103" s="314">
        <f>заміна!$J$19</f>
        <v>521.22307784558177</v>
      </c>
      <c r="J103" s="314">
        <f>заміна!$J$20</f>
        <v>965.29277621170775</v>
      </c>
      <c r="K103" s="315">
        <f t="shared" si="19"/>
        <v>7400.5779509564263</v>
      </c>
      <c r="L103" s="315">
        <f t="shared" si="20"/>
        <v>222.01733852869279</v>
      </c>
      <c r="M103" s="315">
        <f t="shared" si="21"/>
        <v>7622.5952894851189</v>
      </c>
      <c r="N103" s="315">
        <f t="shared" si="22"/>
        <v>1524.5190578970239</v>
      </c>
      <c r="O103" s="315">
        <f t="shared" si="23"/>
        <v>9147.114347382143</v>
      </c>
      <c r="P103" s="315">
        <f t="shared" si="17"/>
        <v>152.45190578970238</v>
      </c>
      <c r="Q103" s="315">
        <f t="shared" si="24"/>
        <v>70</v>
      </c>
      <c r="R103" s="316">
        <f t="shared" si="18"/>
        <v>6.5336531052729594</v>
      </c>
      <c r="S103" s="18"/>
      <c r="T103" s="18"/>
      <c r="U103" s="18"/>
    </row>
    <row r="104" spans="1:21" ht="15.75" thickBot="1" x14ac:dyDescent="0.3">
      <c r="A104" s="254" t="s">
        <v>519</v>
      </c>
      <c r="B104" s="311">
        <f t="shared" si="25"/>
        <v>96</v>
      </c>
      <c r="C104" s="312" t="s">
        <v>306</v>
      </c>
      <c r="D104" s="312" t="s">
        <v>328</v>
      </c>
      <c r="E104" s="313">
        <v>30</v>
      </c>
      <c r="F104" s="314">
        <f>заміна!$J$9</f>
        <v>5212.2307784558179</v>
      </c>
      <c r="G104" s="314">
        <f>заміна!$J$14</f>
        <v>507.08099872403142</v>
      </c>
      <c r="H104" s="314">
        <f>заміна!$J$15</f>
        <v>194.75031971928692</v>
      </c>
      <c r="I104" s="314">
        <f>заміна!$J$19</f>
        <v>521.22307784558177</v>
      </c>
      <c r="J104" s="314">
        <f>заміна!$J$20</f>
        <v>965.29277621170775</v>
      </c>
      <c r="K104" s="315">
        <f t="shared" si="19"/>
        <v>7400.5779509564263</v>
      </c>
      <c r="L104" s="315">
        <f t="shared" si="20"/>
        <v>222.01733852869279</v>
      </c>
      <c r="M104" s="315">
        <f t="shared" si="21"/>
        <v>7622.5952894851189</v>
      </c>
      <c r="N104" s="315">
        <f t="shared" si="22"/>
        <v>1524.5190578970239</v>
      </c>
      <c r="O104" s="315">
        <f t="shared" si="23"/>
        <v>9147.114347382143</v>
      </c>
      <c r="P104" s="315">
        <f t="shared" si="17"/>
        <v>152.45190578970238</v>
      </c>
      <c r="Q104" s="315">
        <f t="shared" si="24"/>
        <v>30</v>
      </c>
      <c r="R104" s="316">
        <f t="shared" si="18"/>
        <v>15.245190578970238</v>
      </c>
      <c r="S104" s="18"/>
      <c r="T104" s="18"/>
      <c r="U104" s="18"/>
    </row>
    <row r="105" spans="1:21" ht="15.75" thickBot="1" x14ac:dyDescent="0.3">
      <c r="A105" s="254" t="s">
        <v>519</v>
      </c>
      <c r="B105" s="311">
        <f t="shared" si="25"/>
        <v>97</v>
      </c>
      <c r="C105" s="312" t="s">
        <v>306</v>
      </c>
      <c r="D105" s="312" t="s">
        <v>329</v>
      </c>
      <c r="E105" s="313">
        <v>97</v>
      </c>
      <c r="F105" s="314">
        <f>заміна!$J$9</f>
        <v>5212.2307784558179</v>
      </c>
      <c r="G105" s="314">
        <f>заміна!$J$14</f>
        <v>507.08099872403142</v>
      </c>
      <c r="H105" s="314">
        <f>заміна!$J$15</f>
        <v>194.75031971928692</v>
      </c>
      <c r="I105" s="314">
        <f>заміна!$J$19</f>
        <v>521.22307784558177</v>
      </c>
      <c r="J105" s="314">
        <f>заміна!$J$20</f>
        <v>965.29277621170775</v>
      </c>
      <c r="K105" s="315">
        <f t="shared" si="19"/>
        <v>7400.5779509564263</v>
      </c>
      <c r="L105" s="315">
        <f t="shared" si="20"/>
        <v>222.01733852869279</v>
      </c>
      <c r="M105" s="315">
        <f t="shared" si="21"/>
        <v>7622.5952894851189</v>
      </c>
      <c r="N105" s="315">
        <f t="shared" si="22"/>
        <v>1524.5190578970239</v>
      </c>
      <c r="O105" s="315">
        <f t="shared" si="23"/>
        <v>9147.114347382143</v>
      </c>
      <c r="P105" s="315">
        <f t="shared" si="17"/>
        <v>152.45190578970238</v>
      </c>
      <c r="Q105" s="315">
        <f t="shared" si="24"/>
        <v>97</v>
      </c>
      <c r="R105" s="316">
        <f t="shared" si="18"/>
        <v>4.7150073955578051</v>
      </c>
      <c r="S105" s="18"/>
      <c r="T105" s="18"/>
      <c r="U105" s="18"/>
    </row>
    <row r="106" spans="1:21" ht="15.75" thickBot="1" x14ac:dyDescent="0.3">
      <c r="A106" s="254" t="s">
        <v>519</v>
      </c>
      <c r="B106" s="311">
        <f t="shared" si="25"/>
        <v>98</v>
      </c>
      <c r="C106" s="312" t="s">
        <v>306</v>
      </c>
      <c r="D106" s="312" t="s">
        <v>330</v>
      </c>
      <c r="E106" s="313">
        <v>59</v>
      </c>
      <c r="F106" s="314">
        <f>заміна!$J$9</f>
        <v>5212.2307784558179</v>
      </c>
      <c r="G106" s="314">
        <f>заміна!$J$14</f>
        <v>507.08099872403142</v>
      </c>
      <c r="H106" s="314">
        <f>заміна!$J$15</f>
        <v>194.75031971928692</v>
      </c>
      <c r="I106" s="314">
        <f>заміна!$J$19</f>
        <v>521.22307784558177</v>
      </c>
      <c r="J106" s="314">
        <f>заміна!$J$20</f>
        <v>965.29277621170775</v>
      </c>
      <c r="K106" s="315">
        <f t="shared" si="19"/>
        <v>7400.5779509564263</v>
      </c>
      <c r="L106" s="315">
        <f t="shared" si="20"/>
        <v>222.01733852869279</v>
      </c>
      <c r="M106" s="315">
        <f t="shared" si="21"/>
        <v>7622.5952894851189</v>
      </c>
      <c r="N106" s="315">
        <f t="shared" si="22"/>
        <v>1524.5190578970239</v>
      </c>
      <c r="O106" s="315">
        <f t="shared" si="23"/>
        <v>9147.114347382143</v>
      </c>
      <c r="P106" s="315">
        <f t="shared" si="17"/>
        <v>152.45190578970238</v>
      </c>
      <c r="Q106" s="315">
        <f t="shared" si="24"/>
        <v>59</v>
      </c>
      <c r="R106" s="316">
        <f t="shared" si="18"/>
        <v>7.7517918198153755</v>
      </c>
      <c r="S106" s="18"/>
      <c r="T106" s="18"/>
      <c r="U106" s="18"/>
    </row>
    <row r="107" spans="1:21" ht="15.75" thickBot="1" x14ac:dyDescent="0.3">
      <c r="A107" s="254" t="s">
        <v>519</v>
      </c>
      <c r="B107" s="311">
        <f t="shared" si="25"/>
        <v>99</v>
      </c>
      <c r="C107" s="312" t="s">
        <v>306</v>
      </c>
      <c r="D107" s="312" t="s">
        <v>331</v>
      </c>
      <c r="E107" s="313">
        <v>122</v>
      </c>
      <c r="F107" s="314">
        <f>заміна!$J$9</f>
        <v>5212.2307784558179</v>
      </c>
      <c r="G107" s="314">
        <f>заміна!$J$14</f>
        <v>507.08099872403142</v>
      </c>
      <c r="H107" s="314">
        <f>заміна!$J$15</f>
        <v>194.75031971928692</v>
      </c>
      <c r="I107" s="314">
        <f>заміна!$J$19</f>
        <v>521.22307784558177</v>
      </c>
      <c r="J107" s="314">
        <f>заміна!$J$20</f>
        <v>965.29277621170775</v>
      </c>
      <c r="K107" s="315">
        <f t="shared" si="19"/>
        <v>7400.5779509564263</v>
      </c>
      <c r="L107" s="315">
        <f t="shared" si="20"/>
        <v>222.01733852869279</v>
      </c>
      <c r="M107" s="315">
        <f t="shared" si="21"/>
        <v>7622.5952894851189</v>
      </c>
      <c r="N107" s="315">
        <f t="shared" si="22"/>
        <v>1524.5190578970239</v>
      </c>
      <c r="O107" s="315">
        <f t="shared" si="23"/>
        <v>9147.114347382143</v>
      </c>
      <c r="P107" s="315">
        <f t="shared" si="17"/>
        <v>152.45190578970238</v>
      </c>
      <c r="Q107" s="315">
        <f t="shared" si="24"/>
        <v>122</v>
      </c>
      <c r="R107" s="316">
        <f t="shared" si="18"/>
        <v>3.7488173554844848</v>
      </c>
      <c r="S107" s="18"/>
      <c r="T107" s="18"/>
      <c r="U107" s="18"/>
    </row>
    <row r="108" spans="1:21" ht="15.75" thickBot="1" x14ac:dyDescent="0.3">
      <c r="A108" s="254" t="s">
        <v>519</v>
      </c>
      <c r="B108" s="311">
        <f t="shared" si="25"/>
        <v>100</v>
      </c>
      <c r="C108" s="312" t="s">
        <v>306</v>
      </c>
      <c r="D108" s="312" t="s">
        <v>332</v>
      </c>
      <c r="E108" s="313">
        <v>60</v>
      </c>
      <c r="F108" s="314">
        <f>заміна!$J$9</f>
        <v>5212.2307784558179</v>
      </c>
      <c r="G108" s="314">
        <f>заміна!$J$14</f>
        <v>507.08099872403142</v>
      </c>
      <c r="H108" s="314">
        <f>заміна!$J$15</f>
        <v>194.75031971928692</v>
      </c>
      <c r="I108" s="314">
        <f>заміна!$J$19</f>
        <v>521.22307784558177</v>
      </c>
      <c r="J108" s="314">
        <f>заміна!$J$20</f>
        <v>965.29277621170775</v>
      </c>
      <c r="K108" s="315">
        <f t="shared" si="19"/>
        <v>7400.5779509564263</v>
      </c>
      <c r="L108" s="315">
        <f t="shared" si="20"/>
        <v>222.01733852869279</v>
      </c>
      <c r="M108" s="315">
        <f t="shared" si="21"/>
        <v>7622.5952894851189</v>
      </c>
      <c r="N108" s="315">
        <f t="shared" si="22"/>
        <v>1524.5190578970239</v>
      </c>
      <c r="O108" s="315">
        <f t="shared" si="23"/>
        <v>9147.114347382143</v>
      </c>
      <c r="P108" s="315">
        <f t="shared" si="17"/>
        <v>152.45190578970238</v>
      </c>
      <c r="Q108" s="315">
        <f t="shared" si="24"/>
        <v>60</v>
      </c>
      <c r="R108" s="316">
        <f t="shared" si="18"/>
        <v>7.622595289485119</v>
      </c>
      <c r="S108" s="18"/>
      <c r="T108" s="18"/>
      <c r="U108" s="18"/>
    </row>
    <row r="109" spans="1:21" ht="15.75" thickBot="1" x14ac:dyDescent="0.3">
      <c r="A109" s="254" t="s">
        <v>519</v>
      </c>
      <c r="B109" s="311">
        <f t="shared" si="25"/>
        <v>101</v>
      </c>
      <c r="C109" s="312" t="s">
        <v>306</v>
      </c>
      <c r="D109" s="312" t="s">
        <v>333</v>
      </c>
      <c r="E109" s="313">
        <v>120</v>
      </c>
      <c r="F109" s="314">
        <f>заміна!$J$9</f>
        <v>5212.2307784558179</v>
      </c>
      <c r="G109" s="314">
        <f>заміна!$J$14</f>
        <v>507.08099872403142</v>
      </c>
      <c r="H109" s="314">
        <f>заміна!$J$15</f>
        <v>194.75031971928692</v>
      </c>
      <c r="I109" s="314">
        <f>заміна!$J$19</f>
        <v>521.22307784558177</v>
      </c>
      <c r="J109" s="314">
        <f>заміна!$J$20</f>
        <v>965.29277621170775</v>
      </c>
      <c r="K109" s="315">
        <f t="shared" si="19"/>
        <v>7400.5779509564263</v>
      </c>
      <c r="L109" s="315">
        <f t="shared" si="20"/>
        <v>222.01733852869279</v>
      </c>
      <c r="M109" s="315">
        <f t="shared" si="21"/>
        <v>7622.5952894851189</v>
      </c>
      <c r="N109" s="315">
        <f t="shared" si="22"/>
        <v>1524.5190578970239</v>
      </c>
      <c r="O109" s="315">
        <f t="shared" si="23"/>
        <v>9147.114347382143</v>
      </c>
      <c r="P109" s="315">
        <f t="shared" si="17"/>
        <v>152.45190578970238</v>
      </c>
      <c r="Q109" s="315">
        <f t="shared" si="24"/>
        <v>120</v>
      </c>
      <c r="R109" s="316">
        <f t="shared" si="18"/>
        <v>3.8112976447425595</v>
      </c>
      <c r="S109" s="18"/>
      <c r="T109" s="18"/>
      <c r="U109" s="18"/>
    </row>
    <row r="110" spans="1:21" ht="15.75" thickBot="1" x14ac:dyDescent="0.3">
      <c r="A110" s="254" t="s">
        <v>519</v>
      </c>
      <c r="B110" s="311">
        <f t="shared" si="25"/>
        <v>102</v>
      </c>
      <c r="C110" s="312" t="s">
        <v>306</v>
      </c>
      <c r="D110" s="312" t="s">
        <v>334</v>
      </c>
      <c r="E110" s="313">
        <v>62</v>
      </c>
      <c r="F110" s="314">
        <f>заміна!$J$9</f>
        <v>5212.2307784558179</v>
      </c>
      <c r="G110" s="314">
        <f>заміна!$J$14</f>
        <v>507.08099872403142</v>
      </c>
      <c r="H110" s="314">
        <f>заміна!$J$15</f>
        <v>194.75031971928692</v>
      </c>
      <c r="I110" s="314">
        <f>заміна!$J$19</f>
        <v>521.22307784558177</v>
      </c>
      <c r="J110" s="314">
        <f>заміна!$J$20</f>
        <v>965.29277621170775</v>
      </c>
      <c r="K110" s="315">
        <f t="shared" si="19"/>
        <v>7400.5779509564263</v>
      </c>
      <c r="L110" s="315">
        <f t="shared" si="20"/>
        <v>222.01733852869279</v>
      </c>
      <c r="M110" s="315">
        <f t="shared" si="21"/>
        <v>7622.5952894851189</v>
      </c>
      <c r="N110" s="315">
        <f t="shared" si="22"/>
        <v>1524.5190578970239</v>
      </c>
      <c r="O110" s="315">
        <f t="shared" si="23"/>
        <v>9147.114347382143</v>
      </c>
      <c r="P110" s="315">
        <f t="shared" si="17"/>
        <v>152.45190578970238</v>
      </c>
      <c r="Q110" s="315">
        <f t="shared" si="24"/>
        <v>62</v>
      </c>
      <c r="R110" s="316">
        <f t="shared" si="18"/>
        <v>7.3767051188565667</v>
      </c>
      <c r="S110" s="18"/>
      <c r="T110" s="18"/>
      <c r="U110" s="18"/>
    </row>
    <row r="111" spans="1:21" ht="15.75" thickBot="1" x14ac:dyDescent="0.3">
      <c r="A111" s="254" t="s">
        <v>519</v>
      </c>
      <c r="B111" s="311">
        <f t="shared" si="25"/>
        <v>103</v>
      </c>
      <c r="C111" s="312" t="s">
        <v>149</v>
      </c>
      <c r="D111" s="312" t="s">
        <v>301</v>
      </c>
      <c r="E111" s="313">
        <v>71</v>
      </c>
      <c r="F111" s="314">
        <f>заміна!$J$9</f>
        <v>5212.2307784558179</v>
      </c>
      <c r="G111" s="314">
        <f>заміна!$J$14</f>
        <v>507.08099872403142</v>
      </c>
      <c r="H111" s="314">
        <f>заміна!$J$15</f>
        <v>194.75031971928692</v>
      </c>
      <c r="I111" s="314">
        <f>заміна!$J$19</f>
        <v>521.22307784558177</v>
      </c>
      <c r="J111" s="314">
        <f>заміна!$J$20</f>
        <v>965.29277621170775</v>
      </c>
      <c r="K111" s="315">
        <f t="shared" si="19"/>
        <v>7400.5779509564263</v>
      </c>
      <c r="L111" s="315">
        <f t="shared" si="20"/>
        <v>222.01733852869279</v>
      </c>
      <c r="M111" s="315">
        <f t="shared" si="21"/>
        <v>7622.5952894851189</v>
      </c>
      <c r="N111" s="315">
        <f t="shared" si="22"/>
        <v>1524.5190578970239</v>
      </c>
      <c r="O111" s="315">
        <f t="shared" si="23"/>
        <v>9147.114347382143</v>
      </c>
      <c r="P111" s="315">
        <f t="shared" si="17"/>
        <v>152.45190578970238</v>
      </c>
      <c r="Q111" s="315">
        <f t="shared" si="24"/>
        <v>71</v>
      </c>
      <c r="R111" s="316">
        <f t="shared" si="18"/>
        <v>6.4416298221001007</v>
      </c>
      <c r="S111" s="18"/>
      <c r="T111" s="18"/>
      <c r="U111" s="18"/>
    </row>
    <row r="112" spans="1:21" ht="15.75" thickBot="1" x14ac:dyDescent="0.3">
      <c r="A112" s="254" t="s">
        <v>519</v>
      </c>
      <c r="B112" s="311">
        <f t="shared" si="25"/>
        <v>104</v>
      </c>
      <c r="C112" s="312" t="s">
        <v>139</v>
      </c>
      <c r="D112" s="312" t="s">
        <v>167</v>
      </c>
      <c r="E112" s="313">
        <v>72</v>
      </c>
      <c r="F112" s="314">
        <f>заміна!$J$9</f>
        <v>5212.2307784558179</v>
      </c>
      <c r="G112" s="314">
        <f>заміна!$J$14</f>
        <v>507.08099872403142</v>
      </c>
      <c r="H112" s="314">
        <f>заміна!$J$15</f>
        <v>194.75031971928692</v>
      </c>
      <c r="I112" s="314">
        <f>заміна!$J$19</f>
        <v>521.22307784558177</v>
      </c>
      <c r="J112" s="314">
        <f>заміна!$J$20</f>
        <v>965.29277621170775</v>
      </c>
      <c r="K112" s="315">
        <f t="shared" si="19"/>
        <v>7400.5779509564263</v>
      </c>
      <c r="L112" s="315">
        <f t="shared" si="20"/>
        <v>222.01733852869279</v>
      </c>
      <c r="M112" s="315">
        <f t="shared" si="21"/>
        <v>7622.5952894851189</v>
      </c>
      <c r="N112" s="315">
        <f t="shared" si="22"/>
        <v>1524.5190578970239</v>
      </c>
      <c r="O112" s="315">
        <f t="shared" si="23"/>
        <v>9147.114347382143</v>
      </c>
      <c r="P112" s="315">
        <f t="shared" si="17"/>
        <v>152.45190578970238</v>
      </c>
      <c r="Q112" s="315">
        <f t="shared" si="24"/>
        <v>72</v>
      </c>
      <c r="R112" s="316">
        <f t="shared" si="18"/>
        <v>6.3521627412375992</v>
      </c>
      <c r="S112" s="18"/>
      <c r="T112" s="18"/>
      <c r="U112" s="18"/>
    </row>
    <row r="113" spans="1:21" ht="15.75" thickBot="1" x14ac:dyDescent="0.3">
      <c r="A113" s="254" t="s">
        <v>519</v>
      </c>
      <c r="B113" s="311">
        <f t="shared" si="25"/>
        <v>105</v>
      </c>
      <c r="C113" s="312" t="s">
        <v>149</v>
      </c>
      <c r="D113" s="312" t="s">
        <v>213</v>
      </c>
      <c r="E113" s="313">
        <v>60</v>
      </c>
      <c r="F113" s="314">
        <f>заміна!$J$9</f>
        <v>5212.2307784558179</v>
      </c>
      <c r="G113" s="314">
        <f>заміна!$J$14</f>
        <v>507.08099872403142</v>
      </c>
      <c r="H113" s="314">
        <f>заміна!$J$15</f>
        <v>194.75031971928692</v>
      </c>
      <c r="I113" s="314">
        <f>заміна!$J$19</f>
        <v>521.22307784558177</v>
      </c>
      <c r="J113" s="314">
        <f>заміна!$J$20</f>
        <v>965.29277621170775</v>
      </c>
      <c r="K113" s="315">
        <f t="shared" si="19"/>
        <v>7400.5779509564263</v>
      </c>
      <c r="L113" s="315">
        <f t="shared" si="20"/>
        <v>222.01733852869279</v>
      </c>
      <c r="M113" s="315">
        <f t="shared" si="21"/>
        <v>7622.5952894851189</v>
      </c>
      <c r="N113" s="315">
        <f t="shared" si="22"/>
        <v>1524.5190578970239</v>
      </c>
      <c r="O113" s="315">
        <f t="shared" si="23"/>
        <v>9147.114347382143</v>
      </c>
      <c r="P113" s="315">
        <f t="shared" si="17"/>
        <v>152.45190578970238</v>
      </c>
      <c r="Q113" s="315">
        <f t="shared" si="24"/>
        <v>60</v>
      </c>
      <c r="R113" s="316">
        <f t="shared" si="18"/>
        <v>7.622595289485119</v>
      </c>
      <c r="S113" s="18"/>
      <c r="T113" s="18"/>
      <c r="U113" s="18"/>
    </row>
    <row r="114" spans="1:21" ht="15.75" thickBot="1" x14ac:dyDescent="0.3">
      <c r="A114" s="254" t="s">
        <v>519</v>
      </c>
      <c r="B114" s="311">
        <f t="shared" si="25"/>
        <v>106</v>
      </c>
      <c r="C114" s="312" t="s">
        <v>336</v>
      </c>
      <c r="D114" s="312" t="s">
        <v>193</v>
      </c>
      <c r="E114" s="313">
        <v>36</v>
      </c>
      <c r="F114" s="314">
        <f>заміна!$J$9</f>
        <v>5212.2307784558179</v>
      </c>
      <c r="G114" s="314">
        <f>заміна!$J$14</f>
        <v>507.08099872403142</v>
      </c>
      <c r="H114" s="314">
        <f>заміна!$J$15</f>
        <v>194.75031971928692</v>
      </c>
      <c r="I114" s="314">
        <f>заміна!$J$19</f>
        <v>521.22307784558177</v>
      </c>
      <c r="J114" s="314">
        <f>заміна!$J$20</f>
        <v>965.29277621170775</v>
      </c>
      <c r="K114" s="315">
        <f t="shared" si="19"/>
        <v>7400.5779509564263</v>
      </c>
      <c r="L114" s="315">
        <f t="shared" si="20"/>
        <v>222.01733852869279</v>
      </c>
      <c r="M114" s="315">
        <f t="shared" si="21"/>
        <v>7622.5952894851189</v>
      </c>
      <c r="N114" s="315">
        <f t="shared" si="22"/>
        <v>1524.5190578970239</v>
      </c>
      <c r="O114" s="315">
        <f t="shared" si="23"/>
        <v>9147.114347382143</v>
      </c>
      <c r="P114" s="315">
        <f t="shared" si="17"/>
        <v>152.45190578970238</v>
      </c>
      <c r="Q114" s="315">
        <f t="shared" si="24"/>
        <v>36</v>
      </c>
      <c r="R114" s="316">
        <f t="shared" si="18"/>
        <v>12.704325482475198</v>
      </c>
      <c r="S114" s="18"/>
      <c r="T114" s="18"/>
      <c r="U114" s="18"/>
    </row>
    <row r="115" spans="1:21" ht="15.75" thickBot="1" x14ac:dyDescent="0.3">
      <c r="A115" s="254" t="s">
        <v>519</v>
      </c>
      <c r="B115" s="311">
        <f t="shared" si="25"/>
        <v>107</v>
      </c>
      <c r="C115" s="312" t="s">
        <v>139</v>
      </c>
      <c r="D115" s="312" t="s">
        <v>199</v>
      </c>
      <c r="E115" s="313">
        <v>91</v>
      </c>
      <c r="F115" s="314">
        <f>заміна!$J$9</f>
        <v>5212.2307784558179</v>
      </c>
      <c r="G115" s="314">
        <f>заміна!$J$14</f>
        <v>507.08099872403142</v>
      </c>
      <c r="H115" s="314">
        <f>заміна!$J$15</f>
        <v>194.75031971928692</v>
      </c>
      <c r="I115" s="314">
        <f>заміна!$J$19</f>
        <v>521.22307784558177</v>
      </c>
      <c r="J115" s="314">
        <f>заміна!$J$20</f>
        <v>965.29277621170775</v>
      </c>
      <c r="K115" s="315">
        <f t="shared" si="19"/>
        <v>7400.5779509564263</v>
      </c>
      <c r="L115" s="315">
        <f t="shared" si="20"/>
        <v>222.01733852869279</v>
      </c>
      <c r="M115" s="315">
        <f t="shared" si="21"/>
        <v>7622.5952894851189</v>
      </c>
      <c r="N115" s="315">
        <f t="shared" si="22"/>
        <v>1524.5190578970239</v>
      </c>
      <c r="O115" s="315">
        <f t="shared" si="23"/>
        <v>9147.114347382143</v>
      </c>
      <c r="P115" s="315">
        <f t="shared" si="17"/>
        <v>152.45190578970238</v>
      </c>
      <c r="Q115" s="315">
        <f t="shared" si="24"/>
        <v>91</v>
      </c>
      <c r="R115" s="316">
        <f t="shared" si="18"/>
        <v>5.0258870040561225</v>
      </c>
      <c r="S115" s="18"/>
      <c r="T115" s="18"/>
      <c r="U115" s="18"/>
    </row>
    <row r="116" spans="1:21" ht="15.75" thickBot="1" x14ac:dyDescent="0.3">
      <c r="A116" s="254" t="s">
        <v>519</v>
      </c>
      <c r="B116" s="311">
        <f t="shared" si="25"/>
        <v>108</v>
      </c>
      <c r="C116" s="312" t="s">
        <v>139</v>
      </c>
      <c r="D116" s="312" t="s">
        <v>231</v>
      </c>
      <c r="E116" s="313">
        <v>107</v>
      </c>
      <c r="F116" s="314">
        <f>заміна!$J$9</f>
        <v>5212.2307784558179</v>
      </c>
      <c r="G116" s="314">
        <f>заміна!$J$14</f>
        <v>507.08099872403142</v>
      </c>
      <c r="H116" s="314">
        <f>заміна!$J$15</f>
        <v>194.75031971928692</v>
      </c>
      <c r="I116" s="314">
        <f>заміна!$J$19</f>
        <v>521.22307784558177</v>
      </c>
      <c r="J116" s="314">
        <f>заміна!$J$20</f>
        <v>965.29277621170775</v>
      </c>
      <c r="K116" s="315">
        <f t="shared" si="19"/>
        <v>7400.5779509564263</v>
      </c>
      <c r="L116" s="315">
        <f t="shared" si="20"/>
        <v>222.01733852869279</v>
      </c>
      <c r="M116" s="315">
        <f t="shared" si="21"/>
        <v>7622.5952894851189</v>
      </c>
      <c r="N116" s="315">
        <f t="shared" si="22"/>
        <v>1524.5190578970239</v>
      </c>
      <c r="O116" s="315">
        <f t="shared" si="23"/>
        <v>9147.114347382143</v>
      </c>
      <c r="P116" s="315">
        <f t="shared" si="17"/>
        <v>152.45190578970238</v>
      </c>
      <c r="Q116" s="315">
        <f t="shared" si="24"/>
        <v>107</v>
      </c>
      <c r="R116" s="316">
        <f t="shared" si="18"/>
        <v>4.2743524987767021</v>
      </c>
      <c r="S116" s="18"/>
      <c r="T116" s="18"/>
      <c r="U116" s="18"/>
    </row>
    <row r="117" spans="1:21" ht="15.75" thickBot="1" x14ac:dyDescent="0.3">
      <c r="A117" s="254" t="s">
        <v>519</v>
      </c>
      <c r="B117" s="311">
        <f t="shared" si="25"/>
        <v>109</v>
      </c>
      <c r="C117" s="312" t="s">
        <v>139</v>
      </c>
      <c r="D117" s="312" t="s">
        <v>193</v>
      </c>
      <c r="E117" s="313">
        <v>71</v>
      </c>
      <c r="F117" s="314">
        <f>заміна!$J$9</f>
        <v>5212.2307784558179</v>
      </c>
      <c r="G117" s="314">
        <f>заміна!$J$14</f>
        <v>507.08099872403142</v>
      </c>
      <c r="H117" s="314">
        <f>заміна!$J$15</f>
        <v>194.75031971928692</v>
      </c>
      <c r="I117" s="314">
        <f>заміна!$J$19</f>
        <v>521.22307784558177</v>
      </c>
      <c r="J117" s="314">
        <f>заміна!$J$20</f>
        <v>965.29277621170775</v>
      </c>
      <c r="K117" s="315">
        <f t="shared" si="19"/>
        <v>7400.5779509564263</v>
      </c>
      <c r="L117" s="315">
        <f t="shared" si="20"/>
        <v>222.01733852869279</v>
      </c>
      <c r="M117" s="315">
        <f t="shared" si="21"/>
        <v>7622.5952894851189</v>
      </c>
      <c r="N117" s="315">
        <f t="shared" si="22"/>
        <v>1524.5190578970239</v>
      </c>
      <c r="O117" s="315">
        <f t="shared" si="23"/>
        <v>9147.114347382143</v>
      </c>
      <c r="P117" s="315">
        <f t="shared" si="17"/>
        <v>152.45190578970238</v>
      </c>
      <c r="Q117" s="315">
        <f t="shared" si="24"/>
        <v>71</v>
      </c>
      <c r="R117" s="316">
        <f t="shared" si="18"/>
        <v>6.4416298221001007</v>
      </c>
      <c r="S117" s="18"/>
      <c r="T117" s="18"/>
      <c r="U117" s="18"/>
    </row>
    <row r="118" spans="1:21" ht="15.75" thickBot="1" x14ac:dyDescent="0.3">
      <c r="A118" s="254" t="s">
        <v>519</v>
      </c>
      <c r="B118" s="311">
        <f t="shared" si="25"/>
        <v>110</v>
      </c>
      <c r="C118" s="312" t="s">
        <v>139</v>
      </c>
      <c r="D118" s="312" t="s">
        <v>180</v>
      </c>
      <c r="E118" s="313">
        <v>90</v>
      </c>
      <c r="F118" s="314">
        <f>заміна!$J$9</f>
        <v>5212.2307784558179</v>
      </c>
      <c r="G118" s="314">
        <f>заміна!$J$14</f>
        <v>507.08099872403142</v>
      </c>
      <c r="H118" s="314">
        <f>заміна!$J$15</f>
        <v>194.75031971928692</v>
      </c>
      <c r="I118" s="314">
        <f>заміна!$J$19</f>
        <v>521.22307784558177</v>
      </c>
      <c r="J118" s="314">
        <f>заміна!$J$20</f>
        <v>965.29277621170775</v>
      </c>
      <c r="K118" s="315">
        <f t="shared" si="19"/>
        <v>7400.5779509564263</v>
      </c>
      <c r="L118" s="315">
        <f t="shared" si="20"/>
        <v>222.01733852869279</v>
      </c>
      <c r="M118" s="315">
        <f t="shared" si="21"/>
        <v>7622.5952894851189</v>
      </c>
      <c r="N118" s="315">
        <f t="shared" si="22"/>
        <v>1524.5190578970239</v>
      </c>
      <c r="O118" s="315">
        <f t="shared" si="23"/>
        <v>9147.114347382143</v>
      </c>
      <c r="P118" s="315">
        <f t="shared" si="17"/>
        <v>152.45190578970238</v>
      </c>
      <c r="Q118" s="315">
        <f t="shared" si="24"/>
        <v>90</v>
      </c>
      <c r="R118" s="316">
        <f t="shared" si="18"/>
        <v>5.0817301929900793</v>
      </c>
      <c r="S118" s="18"/>
      <c r="T118" s="18"/>
      <c r="U118" s="18"/>
    </row>
    <row r="119" spans="1:21" ht="15.75" thickBot="1" x14ac:dyDescent="0.3">
      <c r="A119" s="254" t="s">
        <v>519</v>
      </c>
      <c r="B119" s="311">
        <f t="shared" si="25"/>
        <v>111</v>
      </c>
      <c r="C119" s="312" t="s">
        <v>300</v>
      </c>
      <c r="D119" s="312" t="s">
        <v>337</v>
      </c>
      <c r="E119" s="313">
        <v>90</v>
      </c>
      <c r="F119" s="314">
        <f>заміна!$J$9</f>
        <v>5212.2307784558179</v>
      </c>
      <c r="G119" s="314">
        <f>заміна!$J$14</f>
        <v>507.08099872403142</v>
      </c>
      <c r="H119" s="314">
        <f>заміна!$J$15</f>
        <v>194.75031971928692</v>
      </c>
      <c r="I119" s="314">
        <f>заміна!$J$19</f>
        <v>521.22307784558177</v>
      </c>
      <c r="J119" s="314">
        <f>заміна!$J$20</f>
        <v>965.29277621170775</v>
      </c>
      <c r="K119" s="315">
        <f t="shared" si="19"/>
        <v>7400.5779509564263</v>
      </c>
      <c r="L119" s="315">
        <f t="shared" si="20"/>
        <v>222.01733852869279</v>
      </c>
      <c r="M119" s="315">
        <f t="shared" si="21"/>
        <v>7622.5952894851189</v>
      </c>
      <c r="N119" s="315">
        <f t="shared" si="22"/>
        <v>1524.5190578970239</v>
      </c>
      <c r="O119" s="315">
        <f t="shared" si="23"/>
        <v>9147.114347382143</v>
      </c>
      <c r="P119" s="315">
        <f t="shared" si="17"/>
        <v>152.45190578970238</v>
      </c>
      <c r="Q119" s="315">
        <f t="shared" si="24"/>
        <v>90</v>
      </c>
      <c r="R119" s="316">
        <f t="shared" si="18"/>
        <v>5.0817301929900793</v>
      </c>
      <c r="S119" s="18"/>
      <c r="T119" s="18"/>
      <c r="U119" s="18"/>
    </row>
    <row r="120" spans="1:21" ht="15.75" thickBot="1" x14ac:dyDescent="0.3">
      <c r="A120" s="254" t="s">
        <v>519</v>
      </c>
      <c r="B120" s="311">
        <f t="shared" si="25"/>
        <v>112</v>
      </c>
      <c r="C120" s="312" t="s">
        <v>142</v>
      </c>
      <c r="D120" s="312" t="s">
        <v>338</v>
      </c>
      <c r="E120" s="313">
        <v>119</v>
      </c>
      <c r="F120" s="314">
        <f>заміна!$J$9</f>
        <v>5212.2307784558179</v>
      </c>
      <c r="G120" s="314">
        <f>заміна!$J$14</f>
        <v>507.08099872403142</v>
      </c>
      <c r="H120" s="314">
        <f>заміна!$J$15</f>
        <v>194.75031971928692</v>
      </c>
      <c r="I120" s="314">
        <f>заміна!$J$19</f>
        <v>521.22307784558177</v>
      </c>
      <c r="J120" s="314">
        <f>заміна!$J$20</f>
        <v>965.29277621170775</v>
      </c>
      <c r="K120" s="315">
        <f t="shared" si="19"/>
        <v>7400.5779509564263</v>
      </c>
      <c r="L120" s="315">
        <f t="shared" si="20"/>
        <v>222.01733852869279</v>
      </c>
      <c r="M120" s="315">
        <f t="shared" si="21"/>
        <v>7622.5952894851189</v>
      </c>
      <c r="N120" s="315">
        <f t="shared" si="22"/>
        <v>1524.5190578970239</v>
      </c>
      <c r="O120" s="315">
        <f t="shared" si="23"/>
        <v>9147.114347382143</v>
      </c>
      <c r="P120" s="315">
        <f t="shared" si="17"/>
        <v>152.45190578970238</v>
      </c>
      <c r="Q120" s="315">
        <f t="shared" si="24"/>
        <v>119</v>
      </c>
      <c r="R120" s="316">
        <f t="shared" si="18"/>
        <v>3.843325356042917</v>
      </c>
      <c r="S120" s="18"/>
      <c r="T120" s="18"/>
      <c r="U120" s="18"/>
    </row>
    <row r="121" spans="1:21" ht="15.75" thickBot="1" x14ac:dyDescent="0.3">
      <c r="A121" s="254" t="s">
        <v>519</v>
      </c>
      <c r="B121" s="311">
        <f t="shared" si="25"/>
        <v>113</v>
      </c>
      <c r="C121" s="312" t="s">
        <v>149</v>
      </c>
      <c r="D121" s="312" t="s">
        <v>202</v>
      </c>
      <c r="E121" s="313">
        <v>36</v>
      </c>
      <c r="F121" s="314">
        <f>заміна!$J$9</f>
        <v>5212.2307784558179</v>
      </c>
      <c r="G121" s="314">
        <f>заміна!$J$14</f>
        <v>507.08099872403142</v>
      </c>
      <c r="H121" s="314">
        <f>заміна!$J$15</f>
        <v>194.75031971928692</v>
      </c>
      <c r="I121" s="314">
        <f>заміна!$J$19</f>
        <v>521.22307784558177</v>
      </c>
      <c r="J121" s="314">
        <f>заміна!$J$20</f>
        <v>965.29277621170775</v>
      </c>
      <c r="K121" s="315">
        <f t="shared" si="19"/>
        <v>7400.5779509564263</v>
      </c>
      <c r="L121" s="315">
        <f t="shared" si="20"/>
        <v>222.01733852869279</v>
      </c>
      <c r="M121" s="315">
        <f t="shared" si="21"/>
        <v>7622.5952894851189</v>
      </c>
      <c r="N121" s="315">
        <f t="shared" si="22"/>
        <v>1524.5190578970239</v>
      </c>
      <c r="O121" s="315">
        <f t="shared" si="23"/>
        <v>9147.114347382143</v>
      </c>
      <c r="P121" s="315">
        <f t="shared" si="17"/>
        <v>152.45190578970238</v>
      </c>
      <c r="Q121" s="315">
        <f t="shared" si="24"/>
        <v>36</v>
      </c>
      <c r="R121" s="316">
        <f t="shared" si="18"/>
        <v>12.704325482475198</v>
      </c>
      <c r="S121" s="18"/>
      <c r="T121" s="18"/>
      <c r="U121" s="18"/>
    </row>
    <row r="122" spans="1:21" ht="15.75" thickBot="1" x14ac:dyDescent="0.3">
      <c r="A122" s="254" t="s">
        <v>519</v>
      </c>
      <c r="B122" s="311">
        <f t="shared" si="25"/>
        <v>114</v>
      </c>
      <c r="C122" s="312" t="s">
        <v>146</v>
      </c>
      <c r="D122" s="312" t="s">
        <v>339</v>
      </c>
      <c r="E122" s="313">
        <v>90</v>
      </c>
      <c r="F122" s="314">
        <f>заміна!$J$9</f>
        <v>5212.2307784558179</v>
      </c>
      <c r="G122" s="314">
        <f>заміна!$J$14</f>
        <v>507.08099872403142</v>
      </c>
      <c r="H122" s="314">
        <f>заміна!$J$15</f>
        <v>194.75031971928692</v>
      </c>
      <c r="I122" s="314">
        <f>заміна!$J$19</f>
        <v>521.22307784558177</v>
      </c>
      <c r="J122" s="314">
        <f>заміна!$J$20</f>
        <v>965.29277621170775</v>
      </c>
      <c r="K122" s="315">
        <f t="shared" si="19"/>
        <v>7400.5779509564263</v>
      </c>
      <c r="L122" s="315">
        <f t="shared" si="20"/>
        <v>222.01733852869279</v>
      </c>
      <c r="M122" s="315">
        <f t="shared" si="21"/>
        <v>7622.5952894851189</v>
      </c>
      <c r="N122" s="315">
        <f t="shared" si="22"/>
        <v>1524.5190578970239</v>
      </c>
      <c r="O122" s="315">
        <f t="shared" si="23"/>
        <v>9147.114347382143</v>
      </c>
      <c r="P122" s="315">
        <f t="shared" si="17"/>
        <v>152.45190578970238</v>
      </c>
      <c r="Q122" s="315">
        <f t="shared" si="24"/>
        <v>90</v>
      </c>
      <c r="R122" s="316">
        <f t="shared" si="18"/>
        <v>5.0817301929900793</v>
      </c>
      <c r="S122" s="18"/>
      <c r="T122" s="18"/>
      <c r="U122" s="18"/>
    </row>
    <row r="123" spans="1:21" ht="15.75" thickBot="1" x14ac:dyDescent="0.3">
      <c r="A123" s="254" t="s">
        <v>519</v>
      </c>
      <c r="B123" s="311">
        <f t="shared" si="25"/>
        <v>115</v>
      </c>
      <c r="C123" s="312" t="s">
        <v>156</v>
      </c>
      <c r="D123" s="312" t="s">
        <v>340</v>
      </c>
      <c r="E123" s="313">
        <v>36</v>
      </c>
      <c r="F123" s="314">
        <f>заміна!$J$9</f>
        <v>5212.2307784558179</v>
      </c>
      <c r="G123" s="314">
        <f>заміна!$J$14</f>
        <v>507.08099872403142</v>
      </c>
      <c r="H123" s="314">
        <f>заміна!$J$15</f>
        <v>194.75031971928692</v>
      </c>
      <c r="I123" s="314">
        <f>заміна!$J$19</f>
        <v>521.22307784558177</v>
      </c>
      <c r="J123" s="314">
        <f>заміна!$J$20</f>
        <v>965.29277621170775</v>
      </c>
      <c r="K123" s="315">
        <f t="shared" si="19"/>
        <v>7400.5779509564263</v>
      </c>
      <c r="L123" s="315">
        <f t="shared" si="20"/>
        <v>222.01733852869279</v>
      </c>
      <c r="M123" s="315">
        <f t="shared" si="21"/>
        <v>7622.5952894851189</v>
      </c>
      <c r="N123" s="315">
        <f t="shared" si="22"/>
        <v>1524.5190578970239</v>
      </c>
      <c r="O123" s="315">
        <f t="shared" si="23"/>
        <v>9147.114347382143</v>
      </c>
      <c r="P123" s="315">
        <f t="shared" si="17"/>
        <v>152.45190578970238</v>
      </c>
      <c r="Q123" s="315">
        <f t="shared" si="24"/>
        <v>36</v>
      </c>
      <c r="R123" s="316">
        <f t="shared" si="18"/>
        <v>12.704325482475198</v>
      </c>
      <c r="S123" s="18"/>
      <c r="T123" s="18"/>
      <c r="U123" s="18"/>
    </row>
    <row r="124" spans="1:21" ht="15.75" thickBot="1" x14ac:dyDescent="0.3">
      <c r="A124" s="254" t="s">
        <v>519</v>
      </c>
      <c r="B124" s="311">
        <f t="shared" si="25"/>
        <v>116</v>
      </c>
      <c r="C124" s="312" t="s">
        <v>156</v>
      </c>
      <c r="D124" s="312" t="s">
        <v>218</v>
      </c>
      <c r="E124" s="313">
        <v>73</v>
      </c>
      <c r="F124" s="314">
        <f>заміна!$J$9</f>
        <v>5212.2307784558179</v>
      </c>
      <c r="G124" s="314">
        <f>заміна!$J$14</f>
        <v>507.08099872403142</v>
      </c>
      <c r="H124" s="314">
        <f>заміна!$J$15</f>
        <v>194.75031971928692</v>
      </c>
      <c r="I124" s="314">
        <f>заміна!$J$19</f>
        <v>521.22307784558177</v>
      </c>
      <c r="J124" s="314">
        <f>заміна!$J$20</f>
        <v>965.29277621170775</v>
      </c>
      <c r="K124" s="315">
        <f t="shared" si="19"/>
        <v>7400.5779509564263</v>
      </c>
      <c r="L124" s="315">
        <f t="shared" si="20"/>
        <v>222.01733852869279</v>
      </c>
      <c r="M124" s="315">
        <f t="shared" si="21"/>
        <v>7622.5952894851189</v>
      </c>
      <c r="N124" s="315">
        <f t="shared" si="22"/>
        <v>1524.5190578970239</v>
      </c>
      <c r="O124" s="315">
        <f t="shared" si="23"/>
        <v>9147.114347382143</v>
      </c>
      <c r="P124" s="315">
        <f t="shared" si="17"/>
        <v>152.45190578970238</v>
      </c>
      <c r="Q124" s="315">
        <f t="shared" si="24"/>
        <v>73</v>
      </c>
      <c r="R124" s="316">
        <f t="shared" si="18"/>
        <v>6.2651468132754404</v>
      </c>
      <c r="S124" s="18"/>
      <c r="T124" s="18"/>
      <c r="U124" s="18"/>
    </row>
    <row r="125" spans="1:21" ht="15.75" thickBot="1" x14ac:dyDescent="0.3">
      <c r="A125" s="254" t="s">
        <v>519</v>
      </c>
      <c r="B125" s="311">
        <f t="shared" si="25"/>
        <v>117</v>
      </c>
      <c r="C125" s="312" t="s">
        <v>341</v>
      </c>
      <c r="D125" s="312" t="s">
        <v>173</v>
      </c>
      <c r="E125" s="313">
        <v>73</v>
      </c>
      <c r="F125" s="314">
        <f>заміна!$J$9</f>
        <v>5212.2307784558179</v>
      </c>
      <c r="G125" s="314">
        <f>заміна!$J$14</f>
        <v>507.08099872403142</v>
      </c>
      <c r="H125" s="314">
        <f>заміна!$J$15</f>
        <v>194.75031971928692</v>
      </c>
      <c r="I125" s="314">
        <f>заміна!$J$19</f>
        <v>521.22307784558177</v>
      </c>
      <c r="J125" s="314">
        <f>заміна!$J$20</f>
        <v>965.29277621170775</v>
      </c>
      <c r="K125" s="315">
        <f t="shared" si="19"/>
        <v>7400.5779509564263</v>
      </c>
      <c r="L125" s="315">
        <f t="shared" si="20"/>
        <v>222.01733852869279</v>
      </c>
      <c r="M125" s="315">
        <f t="shared" si="21"/>
        <v>7622.5952894851189</v>
      </c>
      <c r="N125" s="315">
        <f t="shared" si="22"/>
        <v>1524.5190578970239</v>
      </c>
      <c r="O125" s="315">
        <f t="shared" si="23"/>
        <v>9147.114347382143</v>
      </c>
      <c r="P125" s="315">
        <f t="shared" si="17"/>
        <v>152.45190578970238</v>
      </c>
      <c r="Q125" s="315">
        <f t="shared" si="24"/>
        <v>73</v>
      </c>
      <c r="R125" s="316">
        <f t="shared" si="18"/>
        <v>6.2651468132754404</v>
      </c>
      <c r="S125" s="18"/>
      <c r="T125" s="18"/>
      <c r="U125" s="18"/>
    </row>
    <row r="126" spans="1:21" ht="15.75" thickBot="1" x14ac:dyDescent="0.3">
      <c r="A126" s="254" t="s">
        <v>519</v>
      </c>
      <c r="B126" s="311">
        <f t="shared" si="25"/>
        <v>118</v>
      </c>
      <c r="C126" s="312" t="s">
        <v>156</v>
      </c>
      <c r="D126" s="312" t="s">
        <v>205</v>
      </c>
      <c r="E126" s="313">
        <v>35</v>
      </c>
      <c r="F126" s="314">
        <f>заміна!$J$9</f>
        <v>5212.2307784558179</v>
      </c>
      <c r="G126" s="314">
        <f>заміна!$J$14</f>
        <v>507.08099872403142</v>
      </c>
      <c r="H126" s="314">
        <f>заміна!$J$15</f>
        <v>194.75031971928692</v>
      </c>
      <c r="I126" s="314">
        <f>заміна!$J$19</f>
        <v>521.22307784558177</v>
      </c>
      <c r="J126" s="314">
        <f>заміна!$J$20</f>
        <v>965.29277621170775</v>
      </c>
      <c r="K126" s="315">
        <f t="shared" si="19"/>
        <v>7400.5779509564263</v>
      </c>
      <c r="L126" s="315">
        <f t="shared" si="20"/>
        <v>222.01733852869279</v>
      </c>
      <c r="M126" s="315">
        <f t="shared" si="21"/>
        <v>7622.5952894851189</v>
      </c>
      <c r="N126" s="315">
        <f t="shared" si="22"/>
        <v>1524.5190578970239</v>
      </c>
      <c r="O126" s="315">
        <f t="shared" si="23"/>
        <v>9147.114347382143</v>
      </c>
      <c r="P126" s="315">
        <f t="shared" si="17"/>
        <v>152.45190578970238</v>
      </c>
      <c r="Q126" s="315">
        <f t="shared" si="24"/>
        <v>35</v>
      </c>
      <c r="R126" s="316">
        <f t="shared" si="18"/>
        <v>13.067306210545919</v>
      </c>
      <c r="S126" s="18"/>
      <c r="T126" s="18"/>
      <c r="U126" s="18"/>
    </row>
    <row r="127" spans="1:21" ht="15.75" thickBot="1" x14ac:dyDescent="0.3">
      <c r="A127" s="254" t="s">
        <v>519</v>
      </c>
      <c r="B127" s="311">
        <f t="shared" si="25"/>
        <v>119</v>
      </c>
      <c r="C127" s="312" t="s">
        <v>155</v>
      </c>
      <c r="D127" s="312" t="s">
        <v>207</v>
      </c>
      <c r="E127" s="313">
        <v>114</v>
      </c>
      <c r="F127" s="314">
        <f>заміна!$J$9</f>
        <v>5212.2307784558179</v>
      </c>
      <c r="G127" s="314">
        <f>заміна!$J$14</f>
        <v>507.08099872403142</v>
      </c>
      <c r="H127" s="314">
        <f>заміна!$J$15</f>
        <v>194.75031971928692</v>
      </c>
      <c r="I127" s="314">
        <f>заміна!$J$19</f>
        <v>521.22307784558177</v>
      </c>
      <c r="J127" s="314">
        <f>заміна!$J$20</f>
        <v>965.29277621170775</v>
      </c>
      <c r="K127" s="315">
        <f t="shared" si="19"/>
        <v>7400.5779509564263</v>
      </c>
      <c r="L127" s="315">
        <f t="shared" si="20"/>
        <v>222.01733852869279</v>
      </c>
      <c r="M127" s="315">
        <f t="shared" si="21"/>
        <v>7622.5952894851189</v>
      </c>
      <c r="N127" s="315">
        <f t="shared" si="22"/>
        <v>1524.5190578970239</v>
      </c>
      <c r="O127" s="315">
        <f t="shared" si="23"/>
        <v>9147.114347382143</v>
      </c>
      <c r="P127" s="315">
        <f t="shared" si="17"/>
        <v>152.45190578970238</v>
      </c>
      <c r="Q127" s="315">
        <f t="shared" si="24"/>
        <v>114</v>
      </c>
      <c r="R127" s="316">
        <f t="shared" si="18"/>
        <v>4.0118922576237468</v>
      </c>
      <c r="S127" s="18"/>
      <c r="T127" s="18"/>
      <c r="U127" s="18"/>
    </row>
    <row r="128" spans="1:21" ht="15.75" thickBot="1" x14ac:dyDescent="0.3">
      <c r="A128" s="254" t="s">
        <v>519</v>
      </c>
      <c r="B128" s="311">
        <f t="shared" si="25"/>
        <v>120</v>
      </c>
      <c r="C128" s="312" t="s">
        <v>156</v>
      </c>
      <c r="D128" s="312" t="s">
        <v>342</v>
      </c>
      <c r="E128" s="313">
        <v>114</v>
      </c>
      <c r="F128" s="314">
        <f>заміна!$J$9</f>
        <v>5212.2307784558179</v>
      </c>
      <c r="G128" s="314">
        <f>заміна!$J$14</f>
        <v>507.08099872403142</v>
      </c>
      <c r="H128" s="314">
        <f>заміна!$J$15</f>
        <v>194.75031971928692</v>
      </c>
      <c r="I128" s="314">
        <f>заміна!$J$19</f>
        <v>521.22307784558177</v>
      </c>
      <c r="J128" s="314">
        <f>заміна!$J$20</f>
        <v>965.29277621170775</v>
      </c>
      <c r="K128" s="315">
        <f t="shared" si="19"/>
        <v>7400.5779509564263</v>
      </c>
      <c r="L128" s="315">
        <f t="shared" si="20"/>
        <v>222.01733852869279</v>
      </c>
      <c r="M128" s="315">
        <f t="shared" si="21"/>
        <v>7622.5952894851189</v>
      </c>
      <c r="N128" s="315">
        <f t="shared" si="22"/>
        <v>1524.5190578970239</v>
      </c>
      <c r="O128" s="315">
        <f t="shared" si="23"/>
        <v>9147.114347382143</v>
      </c>
      <c r="P128" s="315">
        <f t="shared" si="17"/>
        <v>152.45190578970238</v>
      </c>
      <c r="Q128" s="315">
        <f t="shared" si="24"/>
        <v>114</v>
      </c>
      <c r="R128" s="316">
        <f t="shared" si="18"/>
        <v>4.0118922576237468</v>
      </c>
      <c r="S128" s="18"/>
      <c r="T128" s="18"/>
      <c r="U128" s="18"/>
    </row>
    <row r="129" spans="1:21" ht="15.75" thickBot="1" x14ac:dyDescent="0.3">
      <c r="A129" s="254" t="s">
        <v>519</v>
      </c>
      <c r="B129" s="311">
        <f t="shared" si="25"/>
        <v>121</v>
      </c>
      <c r="C129" s="312" t="s">
        <v>298</v>
      </c>
      <c r="D129" s="312" t="s">
        <v>221</v>
      </c>
      <c r="E129" s="313">
        <v>72</v>
      </c>
      <c r="F129" s="314">
        <f>заміна!$J$9</f>
        <v>5212.2307784558179</v>
      </c>
      <c r="G129" s="314">
        <f>заміна!$J$14</f>
        <v>507.08099872403142</v>
      </c>
      <c r="H129" s="314">
        <f>заміна!$J$15</f>
        <v>194.75031971928692</v>
      </c>
      <c r="I129" s="314">
        <f>заміна!$J$19</f>
        <v>521.22307784558177</v>
      </c>
      <c r="J129" s="314">
        <f>заміна!$J$20</f>
        <v>965.29277621170775</v>
      </c>
      <c r="K129" s="315">
        <f t="shared" si="19"/>
        <v>7400.5779509564263</v>
      </c>
      <c r="L129" s="315">
        <f t="shared" si="20"/>
        <v>222.01733852869279</v>
      </c>
      <c r="M129" s="315">
        <f t="shared" si="21"/>
        <v>7622.5952894851189</v>
      </c>
      <c r="N129" s="315">
        <f t="shared" si="22"/>
        <v>1524.5190578970239</v>
      </c>
      <c r="O129" s="315">
        <f t="shared" si="23"/>
        <v>9147.114347382143</v>
      </c>
      <c r="P129" s="315">
        <f t="shared" si="17"/>
        <v>152.45190578970238</v>
      </c>
      <c r="Q129" s="315">
        <f t="shared" si="24"/>
        <v>72</v>
      </c>
      <c r="R129" s="316">
        <f t="shared" si="18"/>
        <v>6.3521627412375992</v>
      </c>
      <c r="S129" s="18"/>
      <c r="T129" s="18"/>
      <c r="U129" s="18"/>
    </row>
    <row r="130" spans="1:21" ht="15.75" thickBot="1" x14ac:dyDescent="0.3">
      <c r="A130" s="254" t="s">
        <v>519</v>
      </c>
      <c r="B130" s="311">
        <f t="shared" si="25"/>
        <v>122</v>
      </c>
      <c r="C130" s="312" t="s">
        <v>321</v>
      </c>
      <c r="D130" s="312" t="s">
        <v>180</v>
      </c>
      <c r="E130" s="313">
        <v>71</v>
      </c>
      <c r="F130" s="314">
        <f>заміна!$J$9</f>
        <v>5212.2307784558179</v>
      </c>
      <c r="G130" s="314">
        <f>заміна!$J$14</f>
        <v>507.08099872403142</v>
      </c>
      <c r="H130" s="314">
        <f>заміна!$J$15</f>
        <v>194.75031971928692</v>
      </c>
      <c r="I130" s="314">
        <f>заміна!$J$19</f>
        <v>521.22307784558177</v>
      </c>
      <c r="J130" s="314">
        <f>заміна!$J$20</f>
        <v>965.29277621170775</v>
      </c>
      <c r="K130" s="315">
        <f t="shared" si="19"/>
        <v>7400.5779509564263</v>
      </c>
      <c r="L130" s="315">
        <f t="shared" si="20"/>
        <v>222.01733852869279</v>
      </c>
      <c r="M130" s="315">
        <f t="shared" si="21"/>
        <v>7622.5952894851189</v>
      </c>
      <c r="N130" s="315">
        <f t="shared" si="22"/>
        <v>1524.5190578970239</v>
      </c>
      <c r="O130" s="315">
        <f t="shared" si="23"/>
        <v>9147.114347382143</v>
      </c>
      <c r="P130" s="315">
        <f t="shared" si="17"/>
        <v>152.45190578970238</v>
      </c>
      <c r="Q130" s="315">
        <f t="shared" si="24"/>
        <v>71</v>
      </c>
      <c r="R130" s="316">
        <f t="shared" si="18"/>
        <v>6.4416298221001007</v>
      </c>
      <c r="S130" s="18"/>
      <c r="T130" s="18"/>
      <c r="U130" s="18"/>
    </row>
    <row r="131" spans="1:21" ht="15.75" thickBot="1" x14ac:dyDescent="0.3">
      <c r="A131" s="254" t="s">
        <v>519</v>
      </c>
      <c r="B131" s="311">
        <f t="shared" si="25"/>
        <v>123</v>
      </c>
      <c r="C131" s="312" t="s">
        <v>160</v>
      </c>
      <c r="D131" s="312" t="s">
        <v>343</v>
      </c>
      <c r="E131" s="313">
        <v>58</v>
      </c>
      <c r="F131" s="314">
        <f>заміна!$J$9</f>
        <v>5212.2307784558179</v>
      </c>
      <c r="G131" s="314">
        <f>заміна!$J$14</f>
        <v>507.08099872403142</v>
      </c>
      <c r="H131" s="314">
        <f>заміна!$J$15</f>
        <v>194.75031971928692</v>
      </c>
      <c r="I131" s="314">
        <f>заміна!$J$19</f>
        <v>521.22307784558177</v>
      </c>
      <c r="J131" s="314">
        <f>заміна!$J$20</f>
        <v>965.29277621170775</v>
      </c>
      <c r="K131" s="315">
        <f t="shared" si="19"/>
        <v>7400.5779509564263</v>
      </c>
      <c r="L131" s="315">
        <f t="shared" si="20"/>
        <v>222.01733852869279</v>
      </c>
      <c r="M131" s="315">
        <f t="shared" si="21"/>
        <v>7622.5952894851189</v>
      </c>
      <c r="N131" s="315">
        <f t="shared" si="22"/>
        <v>1524.5190578970239</v>
      </c>
      <c r="O131" s="315">
        <f t="shared" si="23"/>
        <v>9147.114347382143</v>
      </c>
      <c r="P131" s="315">
        <f t="shared" si="17"/>
        <v>152.45190578970238</v>
      </c>
      <c r="Q131" s="315">
        <f t="shared" si="24"/>
        <v>58</v>
      </c>
      <c r="R131" s="316">
        <f t="shared" si="18"/>
        <v>7.8854434029156399</v>
      </c>
      <c r="S131" s="18"/>
      <c r="T131" s="18"/>
      <c r="U131" s="18"/>
    </row>
    <row r="132" spans="1:21" ht="15.75" thickBot="1" x14ac:dyDescent="0.3">
      <c r="A132" s="254" t="s">
        <v>519</v>
      </c>
      <c r="B132" s="311">
        <f>B131+1</f>
        <v>124</v>
      </c>
      <c r="C132" s="312" t="s">
        <v>142</v>
      </c>
      <c r="D132" s="312" t="s">
        <v>345</v>
      </c>
      <c r="E132" s="313">
        <v>107</v>
      </c>
      <c r="F132" s="314">
        <f>заміна!$J$9</f>
        <v>5212.2307784558179</v>
      </c>
      <c r="G132" s="314">
        <f>заміна!$J$14</f>
        <v>507.08099872403142</v>
      </c>
      <c r="H132" s="314">
        <f>заміна!$J$15</f>
        <v>194.75031971928692</v>
      </c>
      <c r="I132" s="314">
        <f>заміна!$J$19</f>
        <v>521.22307784558177</v>
      </c>
      <c r="J132" s="314">
        <f>заміна!$J$20</f>
        <v>965.29277621170775</v>
      </c>
      <c r="K132" s="315">
        <f t="shared" si="19"/>
        <v>7400.5779509564263</v>
      </c>
      <c r="L132" s="315">
        <f t="shared" si="20"/>
        <v>222.01733852869279</v>
      </c>
      <c r="M132" s="315">
        <f t="shared" si="21"/>
        <v>7622.5952894851189</v>
      </c>
      <c r="N132" s="315">
        <f t="shared" si="22"/>
        <v>1524.5190578970239</v>
      </c>
      <c r="O132" s="315">
        <f t="shared" si="23"/>
        <v>9147.114347382143</v>
      </c>
      <c r="P132" s="315">
        <f t="shared" si="17"/>
        <v>152.45190578970238</v>
      </c>
      <c r="Q132" s="315">
        <f t="shared" si="24"/>
        <v>107</v>
      </c>
      <c r="R132" s="316">
        <f t="shared" si="18"/>
        <v>4.2743524987767021</v>
      </c>
      <c r="S132" s="18"/>
      <c r="T132" s="18"/>
      <c r="U132" s="18"/>
    </row>
    <row r="133" spans="1:21" ht="15.75" thickBot="1" x14ac:dyDescent="0.3">
      <c r="A133" s="254" t="s">
        <v>519</v>
      </c>
      <c r="B133" s="311">
        <f t="shared" si="25"/>
        <v>125</v>
      </c>
      <c r="C133" s="312" t="s">
        <v>142</v>
      </c>
      <c r="D133" s="312" t="s">
        <v>346</v>
      </c>
      <c r="E133" s="313">
        <v>71</v>
      </c>
      <c r="F133" s="314">
        <f>заміна!$J$9</f>
        <v>5212.2307784558179</v>
      </c>
      <c r="G133" s="314">
        <f>заміна!$J$14</f>
        <v>507.08099872403142</v>
      </c>
      <c r="H133" s="314">
        <f>заміна!$J$15</f>
        <v>194.75031971928692</v>
      </c>
      <c r="I133" s="314">
        <f>заміна!$J$19</f>
        <v>521.22307784558177</v>
      </c>
      <c r="J133" s="314">
        <f>заміна!$J$20</f>
        <v>965.29277621170775</v>
      </c>
      <c r="K133" s="315">
        <f t="shared" si="19"/>
        <v>7400.5779509564263</v>
      </c>
      <c r="L133" s="315">
        <f t="shared" si="20"/>
        <v>222.01733852869279</v>
      </c>
      <c r="M133" s="315">
        <f t="shared" si="21"/>
        <v>7622.5952894851189</v>
      </c>
      <c r="N133" s="315">
        <f t="shared" si="22"/>
        <v>1524.5190578970239</v>
      </c>
      <c r="O133" s="315">
        <f t="shared" si="23"/>
        <v>9147.114347382143</v>
      </c>
      <c r="P133" s="315">
        <f t="shared" si="17"/>
        <v>152.45190578970238</v>
      </c>
      <c r="Q133" s="315">
        <f t="shared" si="24"/>
        <v>71</v>
      </c>
      <c r="R133" s="316">
        <f t="shared" si="18"/>
        <v>6.4416298221001007</v>
      </c>
      <c r="S133" s="18"/>
      <c r="T133" s="18"/>
      <c r="U133" s="18"/>
    </row>
    <row r="134" spans="1:21" ht="15.75" thickBot="1" x14ac:dyDescent="0.3">
      <c r="A134" s="254" t="s">
        <v>519</v>
      </c>
      <c r="B134" s="311">
        <f t="shared" si="25"/>
        <v>126</v>
      </c>
      <c r="C134" s="312" t="s">
        <v>321</v>
      </c>
      <c r="D134" s="312" t="s">
        <v>170</v>
      </c>
      <c r="E134" s="313">
        <v>37</v>
      </c>
      <c r="F134" s="314">
        <f>заміна!$J$9</f>
        <v>5212.2307784558179</v>
      </c>
      <c r="G134" s="314">
        <f>заміна!$J$14</f>
        <v>507.08099872403142</v>
      </c>
      <c r="H134" s="314">
        <f>заміна!$J$15</f>
        <v>194.75031971928692</v>
      </c>
      <c r="I134" s="314">
        <f>заміна!$J$19</f>
        <v>521.22307784558177</v>
      </c>
      <c r="J134" s="314">
        <f>заміна!$J$20</f>
        <v>965.29277621170775</v>
      </c>
      <c r="K134" s="315">
        <f t="shared" si="19"/>
        <v>7400.5779509564263</v>
      </c>
      <c r="L134" s="315">
        <f t="shared" si="20"/>
        <v>222.01733852869279</v>
      </c>
      <c r="M134" s="315">
        <f t="shared" si="21"/>
        <v>7622.5952894851189</v>
      </c>
      <c r="N134" s="315">
        <f t="shared" si="22"/>
        <v>1524.5190578970239</v>
      </c>
      <c r="O134" s="315">
        <f t="shared" si="23"/>
        <v>9147.114347382143</v>
      </c>
      <c r="P134" s="315">
        <f t="shared" si="17"/>
        <v>152.45190578970238</v>
      </c>
      <c r="Q134" s="315">
        <f t="shared" si="24"/>
        <v>37</v>
      </c>
      <c r="R134" s="316">
        <f t="shared" si="18"/>
        <v>12.360965334300193</v>
      </c>
      <c r="S134" s="18"/>
      <c r="T134" s="18"/>
      <c r="U134" s="18"/>
    </row>
    <row r="135" spans="1:21" ht="15.75" thickBot="1" x14ac:dyDescent="0.3">
      <c r="A135" s="254" t="s">
        <v>519</v>
      </c>
      <c r="B135" s="311">
        <f t="shared" si="25"/>
        <v>127</v>
      </c>
      <c r="C135" s="312" t="s">
        <v>348</v>
      </c>
      <c r="D135" s="312" t="s">
        <v>191</v>
      </c>
      <c r="E135" s="313">
        <v>42</v>
      </c>
      <c r="F135" s="314">
        <f>заміна!$J$9</f>
        <v>5212.2307784558179</v>
      </c>
      <c r="G135" s="314">
        <f>заміна!$J$14</f>
        <v>507.08099872403142</v>
      </c>
      <c r="H135" s="314">
        <f>заміна!$J$15</f>
        <v>194.75031971928692</v>
      </c>
      <c r="I135" s="314">
        <f>заміна!$J$19</f>
        <v>521.22307784558177</v>
      </c>
      <c r="J135" s="314">
        <f>заміна!$J$20</f>
        <v>965.29277621170775</v>
      </c>
      <c r="K135" s="315">
        <f t="shared" si="19"/>
        <v>7400.5779509564263</v>
      </c>
      <c r="L135" s="315">
        <f t="shared" si="20"/>
        <v>222.01733852869279</v>
      </c>
      <c r="M135" s="315">
        <f t="shared" si="21"/>
        <v>7622.5952894851189</v>
      </c>
      <c r="N135" s="315">
        <f t="shared" si="22"/>
        <v>1524.5190578970239</v>
      </c>
      <c r="O135" s="315">
        <f t="shared" si="23"/>
        <v>9147.114347382143</v>
      </c>
      <c r="P135" s="315">
        <f t="shared" si="17"/>
        <v>152.45190578970238</v>
      </c>
      <c r="Q135" s="315">
        <f t="shared" si="24"/>
        <v>42</v>
      </c>
      <c r="R135" s="316">
        <f t="shared" si="18"/>
        <v>10.889421842121598</v>
      </c>
      <c r="S135" s="18"/>
      <c r="T135" s="18"/>
      <c r="U135" s="18"/>
    </row>
    <row r="136" spans="1:21" ht="15.75" thickBot="1" x14ac:dyDescent="0.3">
      <c r="A136" s="254" t="s">
        <v>519</v>
      </c>
      <c r="B136" s="311">
        <f t="shared" si="25"/>
        <v>128</v>
      </c>
      <c r="C136" s="312" t="s">
        <v>323</v>
      </c>
      <c r="D136" s="312" t="s">
        <v>349</v>
      </c>
      <c r="E136" s="313">
        <v>32</v>
      </c>
      <c r="F136" s="314">
        <f>заміна!$J$9</f>
        <v>5212.2307784558179</v>
      </c>
      <c r="G136" s="314">
        <f>заміна!$J$14</f>
        <v>507.08099872403142</v>
      </c>
      <c r="H136" s="314">
        <f>заміна!$J$15</f>
        <v>194.75031971928692</v>
      </c>
      <c r="I136" s="314">
        <f>заміна!$J$19</f>
        <v>521.22307784558177</v>
      </c>
      <c r="J136" s="314">
        <f>заміна!$J$20</f>
        <v>965.29277621170775</v>
      </c>
      <c r="K136" s="315">
        <f t="shared" si="19"/>
        <v>7400.5779509564263</v>
      </c>
      <c r="L136" s="315">
        <f t="shared" si="20"/>
        <v>222.01733852869279</v>
      </c>
      <c r="M136" s="315">
        <f t="shared" si="21"/>
        <v>7622.5952894851189</v>
      </c>
      <c r="N136" s="315">
        <f t="shared" si="22"/>
        <v>1524.5190578970239</v>
      </c>
      <c r="O136" s="315">
        <f t="shared" si="23"/>
        <v>9147.114347382143</v>
      </c>
      <c r="P136" s="315">
        <f t="shared" ref="P136:P199" si="26">O136/5/12</f>
        <v>152.45190578970238</v>
      </c>
      <c r="Q136" s="315">
        <f t="shared" si="24"/>
        <v>32</v>
      </c>
      <c r="R136" s="316">
        <f t="shared" ref="R136:R199" si="27">P136*3/Q136</f>
        <v>14.292366167784598</v>
      </c>
      <c r="S136" s="18"/>
      <c r="T136" s="18"/>
      <c r="U136" s="18"/>
    </row>
    <row r="137" spans="1:21" ht="15.75" thickBot="1" x14ac:dyDescent="0.3">
      <c r="A137" s="254" t="s">
        <v>519</v>
      </c>
      <c r="B137" s="311">
        <f t="shared" si="25"/>
        <v>129</v>
      </c>
      <c r="C137" s="312" t="s">
        <v>323</v>
      </c>
      <c r="D137" s="312" t="s">
        <v>350</v>
      </c>
      <c r="E137" s="313">
        <v>32</v>
      </c>
      <c r="F137" s="314">
        <f>заміна!$J$9</f>
        <v>5212.2307784558179</v>
      </c>
      <c r="G137" s="314">
        <f>заміна!$J$14</f>
        <v>507.08099872403142</v>
      </c>
      <c r="H137" s="314">
        <f>заміна!$J$15</f>
        <v>194.75031971928692</v>
      </c>
      <c r="I137" s="314">
        <f>заміна!$J$19</f>
        <v>521.22307784558177</v>
      </c>
      <c r="J137" s="314">
        <f>заміна!$J$20</f>
        <v>965.29277621170775</v>
      </c>
      <c r="K137" s="315">
        <f t="shared" si="19"/>
        <v>7400.5779509564263</v>
      </c>
      <c r="L137" s="315">
        <f t="shared" si="20"/>
        <v>222.01733852869279</v>
      </c>
      <c r="M137" s="315">
        <f t="shared" si="21"/>
        <v>7622.5952894851189</v>
      </c>
      <c r="N137" s="315">
        <f t="shared" si="22"/>
        <v>1524.5190578970239</v>
      </c>
      <c r="O137" s="315">
        <f t="shared" si="23"/>
        <v>9147.114347382143</v>
      </c>
      <c r="P137" s="315">
        <f t="shared" si="26"/>
        <v>152.45190578970238</v>
      </c>
      <c r="Q137" s="315">
        <f t="shared" si="24"/>
        <v>32</v>
      </c>
      <c r="R137" s="316">
        <f t="shared" si="27"/>
        <v>14.292366167784598</v>
      </c>
      <c r="S137" s="18"/>
      <c r="T137" s="18"/>
      <c r="U137" s="18"/>
    </row>
    <row r="138" spans="1:21" ht="15.75" thickBot="1" x14ac:dyDescent="0.3">
      <c r="A138" s="254" t="s">
        <v>519</v>
      </c>
      <c r="B138" s="311">
        <f t="shared" si="25"/>
        <v>130</v>
      </c>
      <c r="C138" s="312" t="s">
        <v>142</v>
      </c>
      <c r="D138" s="312" t="s">
        <v>351</v>
      </c>
      <c r="E138" s="313">
        <v>70</v>
      </c>
      <c r="F138" s="314">
        <f>заміна!$J$9</f>
        <v>5212.2307784558179</v>
      </c>
      <c r="G138" s="314">
        <f>заміна!$J$14</f>
        <v>507.08099872403142</v>
      </c>
      <c r="H138" s="314">
        <f>заміна!$J$15</f>
        <v>194.75031971928692</v>
      </c>
      <c r="I138" s="314">
        <f>заміна!$J$19</f>
        <v>521.22307784558177</v>
      </c>
      <c r="J138" s="314">
        <f>заміна!$J$20</f>
        <v>965.29277621170775</v>
      </c>
      <c r="K138" s="315">
        <f t="shared" si="19"/>
        <v>7400.5779509564263</v>
      </c>
      <c r="L138" s="315">
        <f t="shared" si="20"/>
        <v>222.01733852869279</v>
      </c>
      <c r="M138" s="315">
        <f t="shared" si="21"/>
        <v>7622.5952894851189</v>
      </c>
      <c r="N138" s="315">
        <f t="shared" si="22"/>
        <v>1524.5190578970239</v>
      </c>
      <c r="O138" s="315">
        <f t="shared" si="23"/>
        <v>9147.114347382143</v>
      </c>
      <c r="P138" s="315">
        <f t="shared" si="26"/>
        <v>152.45190578970238</v>
      </c>
      <c r="Q138" s="315">
        <f t="shared" si="24"/>
        <v>70</v>
      </c>
      <c r="R138" s="316">
        <f t="shared" si="27"/>
        <v>6.5336531052729594</v>
      </c>
      <c r="S138" s="18"/>
      <c r="T138" s="18"/>
      <c r="U138" s="18"/>
    </row>
    <row r="139" spans="1:21" ht="15.75" thickBot="1" x14ac:dyDescent="0.3">
      <c r="A139" s="254" t="s">
        <v>519</v>
      </c>
      <c r="B139" s="311">
        <f t="shared" si="25"/>
        <v>131</v>
      </c>
      <c r="C139" s="312" t="s">
        <v>142</v>
      </c>
      <c r="D139" s="312" t="s">
        <v>352</v>
      </c>
      <c r="E139" s="313">
        <v>65</v>
      </c>
      <c r="F139" s="314">
        <f>заміна!$J$9</f>
        <v>5212.2307784558179</v>
      </c>
      <c r="G139" s="314">
        <f>заміна!$J$14</f>
        <v>507.08099872403142</v>
      </c>
      <c r="H139" s="314">
        <f>заміна!$J$15</f>
        <v>194.75031971928692</v>
      </c>
      <c r="I139" s="314">
        <f>заміна!$J$19</f>
        <v>521.22307784558177</v>
      </c>
      <c r="J139" s="314">
        <f>заміна!$J$20</f>
        <v>965.29277621170775</v>
      </c>
      <c r="K139" s="315">
        <f t="shared" si="19"/>
        <v>7400.5779509564263</v>
      </c>
      <c r="L139" s="315">
        <f t="shared" si="20"/>
        <v>222.01733852869279</v>
      </c>
      <c r="M139" s="315">
        <f t="shared" si="21"/>
        <v>7622.5952894851189</v>
      </c>
      <c r="N139" s="315">
        <f t="shared" si="22"/>
        <v>1524.5190578970239</v>
      </c>
      <c r="O139" s="315">
        <f t="shared" si="23"/>
        <v>9147.114347382143</v>
      </c>
      <c r="P139" s="315">
        <f t="shared" si="26"/>
        <v>152.45190578970238</v>
      </c>
      <c r="Q139" s="315">
        <f t="shared" si="24"/>
        <v>65</v>
      </c>
      <c r="R139" s="316">
        <f t="shared" si="27"/>
        <v>7.0362418056785714</v>
      </c>
      <c r="S139" s="18"/>
      <c r="T139" s="18"/>
      <c r="U139" s="18"/>
    </row>
    <row r="140" spans="1:21" ht="15.75" thickBot="1" x14ac:dyDescent="0.3">
      <c r="A140" s="254" t="s">
        <v>519</v>
      </c>
      <c r="B140" s="311">
        <f t="shared" si="25"/>
        <v>132</v>
      </c>
      <c r="C140" s="312" t="s">
        <v>153</v>
      </c>
      <c r="D140" s="312" t="s">
        <v>171</v>
      </c>
      <c r="E140" s="313">
        <v>71</v>
      </c>
      <c r="F140" s="314">
        <f>заміна!$J$9</f>
        <v>5212.2307784558179</v>
      </c>
      <c r="G140" s="314">
        <f>заміна!$J$14</f>
        <v>507.08099872403142</v>
      </c>
      <c r="H140" s="314">
        <f>заміна!$J$15</f>
        <v>194.75031971928692</v>
      </c>
      <c r="I140" s="314">
        <f>заміна!$J$19</f>
        <v>521.22307784558177</v>
      </c>
      <c r="J140" s="314">
        <f>заміна!$J$20</f>
        <v>965.29277621170775</v>
      </c>
      <c r="K140" s="315">
        <f t="shared" si="19"/>
        <v>7400.5779509564263</v>
      </c>
      <c r="L140" s="315">
        <f t="shared" si="20"/>
        <v>222.01733852869279</v>
      </c>
      <c r="M140" s="315">
        <f t="shared" si="21"/>
        <v>7622.5952894851189</v>
      </c>
      <c r="N140" s="315">
        <f t="shared" si="22"/>
        <v>1524.5190578970239</v>
      </c>
      <c r="O140" s="315">
        <f t="shared" si="23"/>
        <v>9147.114347382143</v>
      </c>
      <c r="P140" s="315">
        <f t="shared" si="26"/>
        <v>152.45190578970238</v>
      </c>
      <c r="Q140" s="315">
        <f t="shared" si="24"/>
        <v>71</v>
      </c>
      <c r="R140" s="316">
        <f t="shared" si="27"/>
        <v>6.4416298221001007</v>
      </c>
      <c r="S140" s="18"/>
      <c r="T140" s="18"/>
      <c r="U140" s="18"/>
    </row>
    <row r="141" spans="1:21" ht="15.75" thickBot="1" x14ac:dyDescent="0.3">
      <c r="A141" s="254" t="s">
        <v>519</v>
      </c>
      <c r="B141" s="311">
        <f t="shared" si="25"/>
        <v>133</v>
      </c>
      <c r="C141" s="312" t="s">
        <v>142</v>
      </c>
      <c r="D141" s="312" t="s">
        <v>354</v>
      </c>
      <c r="E141" s="313">
        <v>179</v>
      </c>
      <c r="F141" s="314">
        <f>заміна!$J$9</f>
        <v>5212.2307784558179</v>
      </c>
      <c r="G141" s="314">
        <f>заміна!$J$14</f>
        <v>507.08099872403142</v>
      </c>
      <c r="H141" s="314">
        <f>заміна!$J$15</f>
        <v>194.75031971928692</v>
      </c>
      <c r="I141" s="314">
        <f>заміна!$J$19</f>
        <v>521.22307784558177</v>
      </c>
      <c r="J141" s="314">
        <f>заміна!$J$20</f>
        <v>965.29277621170775</v>
      </c>
      <c r="K141" s="315">
        <f t="shared" si="19"/>
        <v>7400.5779509564263</v>
      </c>
      <c r="L141" s="315">
        <f t="shared" si="20"/>
        <v>222.01733852869279</v>
      </c>
      <c r="M141" s="315">
        <f t="shared" si="21"/>
        <v>7622.5952894851189</v>
      </c>
      <c r="N141" s="315">
        <f t="shared" si="22"/>
        <v>1524.5190578970239</v>
      </c>
      <c r="O141" s="315">
        <f t="shared" si="23"/>
        <v>9147.114347382143</v>
      </c>
      <c r="P141" s="315">
        <f t="shared" si="26"/>
        <v>152.45190578970238</v>
      </c>
      <c r="Q141" s="315">
        <f t="shared" si="24"/>
        <v>179</v>
      </c>
      <c r="R141" s="316">
        <f t="shared" si="27"/>
        <v>2.5550598735704311</v>
      </c>
      <c r="S141" s="18"/>
      <c r="T141" s="18"/>
      <c r="U141" s="18"/>
    </row>
    <row r="142" spans="1:21" ht="15.75" thickBot="1" x14ac:dyDescent="0.3">
      <c r="A142" s="254" t="s">
        <v>519</v>
      </c>
      <c r="B142" s="311">
        <f t="shared" si="25"/>
        <v>134</v>
      </c>
      <c r="C142" s="312" t="s">
        <v>306</v>
      </c>
      <c r="D142" s="312" t="s">
        <v>355</v>
      </c>
      <c r="E142" s="313">
        <v>35</v>
      </c>
      <c r="F142" s="314">
        <f>заміна!$J$9</f>
        <v>5212.2307784558179</v>
      </c>
      <c r="G142" s="314">
        <f>заміна!$J$14</f>
        <v>507.08099872403142</v>
      </c>
      <c r="H142" s="314">
        <f>заміна!$J$15</f>
        <v>194.75031971928692</v>
      </c>
      <c r="I142" s="314">
        <f>заміна!$J$19</f>
        <v>521.22307784558177</v>
      </c>
      <c r="J142" s="314">
        <f>заміна!$J$20</f>
        <v>965.29277621170775</v>
      </c>
      <c r="K142" s="315">
        <f t="shared" si="19"/>
        <v>7400.5779509564263</v>
      </c>
      <c r="L142" s="315">
        <f t="shared" si="20"/>
        <v>222.01733852869279</v>
      </c>
      <c r="M142" s="315">
        <f t="shared" si="21"/>
        <v>7622.5952894851189</v>
      </c>
      <c r="N142" s="315">
        <f t="shared" si="22"/>
        <v>1524.5190578970239</v>
      </c>
      <c r="O142" s="315">
        <f t="shared" si="23"/>
        <v>9147.114347382143</v>
      </c>
      <c r="P142" s="315">
        <f t="shared" si="26"/>
        <v>152.45190578970238</v>
      </c>
      <c r="Q142" s="315">
        <f t="shared" si="24"/>
        <v>35</v>
      </c>
      <c r="R142" s="316">
        <f t="shared" si="27"/>
        <v>13.067306210545919</v>
      </c>
      <c r="S142" s="18"/>
      <c r="T142" s="18"/>
      <c r="U142" s="18"/>
    </row>
    <row r="143" spans="1:21" ht="15.75" thickBot="1" x14ac:dyDescent="0.3">
      <c r="A143" s="254" t="s">
        <v>519</v>
      </c>
      <c r="B143" s="311">
        <f t="shared" si="25"/>
        <v>135</v>
      </c>
      <c r="C143" s="312" t="s">
        <v>153</v>
      </c>
      <c r="D143" s="312" t="s">
        <v>209</v>
      </c>
      <c r="E143" s="313">
        <v>107</v>
      </c>
      <c r="F143" s="314">
        <f>заміна!$J$9</f>
        <v>5212.2307784558179</v>
      </c>
      <c r="G143" s="314">
        <f>заміна!$J$14</f>
        <v>507.08099872403142</v>
      </c>
      <c r="H143" s="314">
        <f>заміна!$J$15</f>
        <v>194.75031971928692</v>
      </c>
      <c r="I143" s="314">
        <f>заміна!$J$19</f>
        <v>521.22307784558177</v>
      </c>
      <c r="J143" s="314">
        <f>заміна!$J$20</f>
        <v>965.29277621170775</v>
      </c>
      <c r="K143" s="315">
        <f t="shared" si="19"/>
        <v>7400.5779509564263</v>
      </c>
      <c r="L143" s="315">
        <f t="shared" si="20"/>
        <v>222.01733852869279</v>
      </c>
      <c r="M143" s="315">
        <f t="shared" si="21"/>
        <v>7622.5952894851189</v>
      </c>
      <c r="N143" s="315">
        <f t="shared" si="22"/>
        <v>1524.5190578970239</v>
      </c>
      <c r="O143" s="315">
        <f t="shared" si="23"/>
        <v>9147.114347382143</v>
      </c>
      <c r="P143" s="315">
        <f t="shared" si="26"/>
        <v>152.45190578970238</v>
      </c>
      <c r="Q143" s="315">
        <f t="shared" si="24"/>
        <v>107</v>
      </c>
      <c r="R143" s="316">
        <f t="shared" si="27"/>
        <v>4.2743524987767021</v>
      </c>
      <c r="S143" s="18"/>
      <c r="T143" s="18"/>
      <c r="U143" s="18"/>
    </row>
    <row r="144" spans="1:21" ht="15.75" thickBot="1" x14ac:dyDescent="0.3">
      <c r="A144" s="254" t="s">
        <v>519</v>
      </c>
      <c r="B144" s="311">
        <f t="shared" si="25"/>
        <v>136</v>
      </c>
      <c r="C144" s="312" t="s">
        <v>156</v>
      </c>
      <c r="D144" s="312" t="s">
        <v>356</v>
      </c>
      <c r="E144" s="313">
        <v>109</v>
      </c>
      <c r="F144" s="314">
        <f>заміна!$J$9</f>
        <v>5212.2307784558179</v>
      </c>
      <c r="G144" s="314">
        <f>заміна!$J$14</f>
        <v>507.08099872403142</v>
      </c>
      <c r="H144" s="314">
        <f>заміна!$J$15</f>
        <v>194.75031971928692</v>
      </c>
      <c r="I144" s="314">
        <f>заміна!$J$19</f>
        <v>521.22307784558177</v>
      </c>
      <c r="J144" s="314">
        <f>заміна!$J$20</f>
        <v>965.29277621170775</v>
      </c>
      <c r="K144" s="315">
        <f t="shared" si="19"/>
        <v>7400.5779509564263</v>
      </c>
      <c r="L144" s="315">
        <f t="shared" si="20"/>
        <v>222.01733852869279</v>
      </c>
      <c r="M144" s="315">
        <f t="shared" si="21"/>
        <v>7622.5952894851189</v>
      </c>
      <c r="N144" s="315">
        <f t="shared" si="22"/>
        <v>1524.5190578970239</v>
      </c>
      <c r="O144" s="315">
        <f t="shared" si="23"/>
        <v>9147.114347382143</v>
      </c>
      <c r="P144" s="315">
        <f t="shared" si="26"/>
        <v>152.45190578970238</v>
      </c>
      <c r="Q144" s="315">
        <f t="shared" si="24"/>
        <v>109</v>
      </c>
      <c r="R144" s="316">
        <f t="shared" si="27"/>
        <v>4.1959240125606163</v>
      </c>
      <c r="S144" s="18"/>
      <c r="T144" s="18"/>
      <c r="U144" s="18"/>
    </row>
    <row r="145" spans="1:21" ht="15.75" thickBot="1" x14ac:dyDescent="0.3">
      <c r="A145" s="254" t="s">
        <v>519</v>
      </c>
      <c r="B145" s="311">
        <f t="shared" si="25"/>
        <v>137</v>
      </c>
      <c r="C145" s="312" t="s">
        <v>306</v>
      </c>
      <c r="D145" s="312" t="s">
        <v>357</v>
      </c>
      <c r="E145" s="313">
        <v>71</v>
      </c>
      <c r="F145" s="314">
        <f>заміна!$J$9</f>
        <v>5212.2307784558179</v>
      </c>
      <c r="G145" s="314">
        <f>заміна!$J$14</f>
        <v>507.08099872403142</v>
      </c>
      <c r="H145" s="314">
        <f>заміна!$J$15</f>
        <v>194.75031971928692</v>
      </c>
      <c r="I145" s="314">
        <f>заміна!$J$19</f>
        <v>521.22307784558177</v>
      </c>
      <c r="J145" s="314">
        <f>заміна!$J$20</f>
        <v>965.29277621170775</v>
      </c>
      <c r="K145" s="315">
        <f t="shared" si="19"/>
        <v>7400.5779509564263</v>
      </c>
      <c r="L145" s="315">
        <f t="shared" si="20"/>
        <v>222.01733852869279</v>
      </c>
      <c r="M145" s="315">
        <f t="shared" si="21"/>
        <v>7622.5952894851189</v>
      </c>
      <c r="N145" s="315">
        <f t="shared" si="22"/>
        <v>1524.5190578970239</v>
      </c>
      <c r="O145" s="315">
        <f t="shared" si="23"/>
        <v>9147.114347382143</v>
      </c>
      <c r="P145" s="315">
        <f t="shared" si="26"/>
        <v>152.45190578970238</v>
      </c>
      <c r="Q145" s="315">
        <f t="shared" si="24"/>
        <v>71</v>
      </c>
      <c r="R145" s="316">
        <f t="shared" si="27"/>
        <v>6.4416298221001007</v>
      </c>
      <c r="S145" s="18"/>
      <c r="T145" s="18"/>
      <c r="U145" s="18"/>
    </row>
    <row r="146" spans="1:21" ht="15.75" thickBot="1" x14ac:dyDescent="0.3">
      <c r="A146" s="254" t="s">
        <v>519</v>
      </c>
      <c r="B146" s="311">
        <f t="shared" si="25"/>
        <v>138</v>
      </c>
      <c r="C146" s="312" t="s">
        <v>306</v>
      </c>
      <c r="D146" s="312" t="s">
        <v>358</v>
      </c>
      <c r="E146" s="313">
        <v>35</v>
      </c>
      <c r="F146" s="314">
        <f>заміна!$J$9</f>
        <v>5212.2307784558179</v>
      </c>
      <c r="G146" s="314">
        <f>заміна!$J$14</f>
        <v>507.08099872403142</v>
      </c>
      <c r="H146" s="314">
        <f>заміна!$J$15</f>
        <v>194.75031971928692</v>
      </c>
      <c r="I146" s="314">
        <f>заміна!$J$19</f>
        <v>521.22307784558177</v>
      </c>
      <c r="J146" s="314">
        <f>заміна!$J$20</f>
        <v>965.29277621170775</v>
      </c>
      <c r="K146" s="315">
        <f t="shared" si="19"/>
        <v>7400.5779509564263</v>
      </c>
      <c r="L146" s="315">
        <f t="shared" si="20"/>
        <v>222.01733852869279</v>
      </c>
      <c r="M146" s="315">
        <f t="shared" si="21"/>
        <v>7622.5952894851189</v>
      </c>
      <c r="N146" s="315">
        <f t="shared" si="22"/>
        <v>1524.5190578970239</v>
      </c>
      <c r="O146" s="315">
        <f t="shared" si="23"/>
        <v>9147.114347382143</v>
      </c>
      <c r="P146" s="315">
        <f t="shared" si="26"/>
        <v>152.45190578970238</v>
      </c>
      <c r="Q146" s="315">
        <f t="shared" si="24"/>
        <v>35</v>
      </c>
      <c r="R146" s="316">
        <f t="shared" si="27"/>
        <v>13.067306210545919</v>
      </c>
      <c r="S146" s="18"/>
      <c r="T146" s="18"/>
      <c r="U146" s="18"/>
    </row>
    <row r="147" spans="1:21" ht="15.75" thickBot="1" x14ac:dyDescent="0.3">
      <c r="A147" s="254" t="s">
        <v>519</v>
      </c>
      <c r="B147" s="311">
        <f t="shared" si="25"/>
        <v>139</v>
      </c>
      <c r="C147" s="312" t="s">
        <v>306</v>
      </c>
      <c r="D147" s="312" t="s">
        <v>359</v>
      </c>
      <c r="E147" s="313">
        <v>58</v>
      </c>
      <c r="F147" s="314">
        <f>заміна!$J$9</f>
        <v>5212.2307784558179</v>
      </c>
      <c r="G147" s="314">
        <f>заміна!$J$14</f>
        <v>507.08099872403142</v>
      </c>
      <c r="H147" s="314">
        <f>заміна!$J$15</f>
        <v>194.75031971928692</v>
      </c>
      <c r="I147" s="314">
        <f>заміна!$J$19</f>
        <v>521.22307784558177</v>
      </c>
      <c r="J147" s="314">
        <f>заміна!$J$20</f>
        <v>965.29277621170775</v>
      </c>
      <c r="K147" s="315">
        <f t="shared" si="19"/>
        <v>7400.5779509564263</v>
      </c>
      <c r="L147" s="315">
        <f t="shared" si="20"/>
        <v>222.01733852869279</v>
      </c>
      <c r="M147" s="315">
        <f t="shared" si="21"/>
        <v>7622.5952894851189</v>
      </c>
      <c r="N147" s="315">
        <f t="shared" si="22"/>
        <v>1524.5190578970239</v>
      </c>
      <c r="O147" s="315">
        <f t="shared" si="23"/>
        <v>9147.114347382143</v>
      </c>
      <c r="P147" s="315">
        <f t="shared" si="26"/>
        <v>152.45190578970238</v>
      </c>
      <c r="Q147" s="315">
        <f t="shared" si="24"/>
        <v>58</v>
      </c>
      <c r="R147" s="316">
        <f t="shared" si="27"/>
        <v>7.8854434029156399</v>
      </c>
      <c r="S147" s="18"/>
      <c r="T147" s="18"/>
      <c r="U147" s="18"/>
    </row>
    <row r="148" spans="1:21" ht="15.75" thickBot="1" x14ac:dyDescent="0.3">
      <c r="A148" s="254" t="s">
        <v>519</v>
      </c>
      <c r="B148" s="311">
        <f t="shared" si="25"/>
        <v>140</v>
      </c>
      <c r="C148" s="312" t="s">
        <v>149</v>
      </c>
      <c r="D148" s="312" t="s">
        <v>193</v>
      </c>
      <c r="E148" s="313">
        <v>108</v>
      </c>
      <c r="F148" s="314">
        <f>заміна!$J$9</f>
        <v>5212.2307784558179</v>
      </c>
      <c r="G148" s="314">
        <f>заміна!$J$14</f>
        <v>507.08099872403142</v>
      </c>
      <c r="H148" s="314">
        <f>заміна!$J$15</f>
        <v>194.75031971928692</v>
      </c>
      <c r="I148" s="314">
        <f>заміна!$J$19</f>
        <v>521.22307784558177</v>
      </c>
      <c r="J148" s="314">
        <f>заміна!$J$20</f>
        <v>965.29277621170775</v>
      </c>
      <c r="K148" s="315">
        <f t="shared" ref="K148:K211" si="28">F148+G148+H148+I148+J148</f>
        <v>7400.5779509564263</v>
      </c>
      <c r="L148" s="315">
        <f t="shared" ref="L148:L211" si="29">K148*3/100</f>
        <v>222.01733852869279</v>
      </c>
      <c r="M148" s="315">
        <f t="shared" ref="M148:M211" si="30">K148+L148</f>
        <v>7622.5952894851189</v>
      </c>
      <c r="N148" s="315">
        <f t="shared" ref="N148:N211" si="31">M148*0.2</f>
        <v>1524.5190578970239</v>
      </c>
      <c r="O148" s="315">
        <f t="shared" ref="O148:O211" si="32">M148+N148</f>
        <v>9147.114347382143</v>
      </c>
      <c r="P148" s="315">
        <f t="shared" si="26"/>
        <v>152.45190578970238</v>
      </c>
      <c r="Q148" s="315">
        <f t="shared" ref="Q148:Q211" si="33">E148</f>
        <v>108</v>
      </c>
      <c r="R148" s="316">
        <f t="shared" si="27"/>
        <v>4.2347751608250661</v>
      </c>
      <c r="S148" s="18"/>
      <c r="T148" s="18"/>
      <c r="U148" s="18"/>
    </row>
    <row r="149" spans="1:21" ht="15.75" thickBot="1" x14ac:dyDescent="0.3">
      <c r="A149" s="254" t="s">
        <v>519</v>
      </c>
      <c r="B149" s="311">
        <f t="shared" ref="B149:B212" si="34">B148+1</f>
        <v>141</v>
      </c>
      <c r="C149" s="312" t="s">
        <v>153</v>
      </c>
      <c r="D149" s="312" t="s">
        <v>166</v>
      </c>
      <c r="E149" s="313">
        <v>107</v>
      </c>
      <c r="F149" s="314">
        <f>заміна!$J$9</f>
        <v>5212.2307784558179</v>
      </c>
      <c r="G149" s="314">
        <f>заміна!$J$14</f>
        <v>507.08099872403142</v>
      </c>
      <c r="H149" s="314">
        <f>заміна!$J$15</f>
        <v>194.75031971928692</v>
      </c>
      <c r="I149" s="314">
        <f>заміна!$J$19</f>
        <v>521.22307784558177</v>
      </c>
      <c r="J149" s="314">
        <f>заміна!$J$20</f>
        <v>965.29277621170775</v>
      </c>
      <c r="K149" s="315">
        <f t="shared" si="28"/>
        <v>7400.5779509564263</v>
      </c>
      <c r="L149" s="315">
        <f t="shared" si="29"/>
        <v>222.01733852869279</v>
      </c>
      <c r="M149" s="315">
        <f t="shared" si="30"/>
        <v>7622.5952894851189</v>
      </c>
      <c r="N149" s="315">
        <f t="shared" si="31"/>
        <v>1524.5190578970239</v>
      </c>
      <c r="O149" s="315">
        <f t="shared" si="32"/>
        <v>9147.114347382143</v>
      </c>
      <c r="P149" s="315">
        <f t="shared" si="26"/>
        <v>152.45190578970238</v>
      </c>
      <c r="Q149" s="315">
        <f t="shared" si="33"/>
        <v>107</v>
      </c>
      <c r="R149" s="316">
        <f t="shared" si="27"/>
        <v>4.2743524987767021</v>
      </c>
      <c r="S149" s="18"/>
      <c r="T149" s="18"/>
      <c r="U149" s="18"/>
    </row>
    <row r="150" spans="1:21" ht="15.75" thickBot="1" x14ac:dyDescent="0.3">
      <c r="A150" s="254" t="s">
        <v>519</v>
      </c>
      <c r="B150" s="311">
        <f t="shared" si="34"/>
        <v>142</v>
      </c>
      <c r="C150" s="312" t="s">
        <v>160</v>
      </c>
      <c r="D150" s="312" t="s">
        <v>361</v>
      </c>
      <c r="E150" s="313">
        <v>66</v>
      </c>
      <c r="F150" s="314">
        <f>заміна!$J$9</f>
        <v>5212.2307784558179</v>
      </c>
      <c r="G150" s="314">
        <f>заміна!$J$14</f>
        <v>507.08099872403142</v>
      </c>
      <c r="H150" s="314">
        <f>заміна!$J$15</f>
        <v>194.75031971928692</v>
      </c>
      <c r="I150" s="314">
        <f>заміна!$J$19</f>
        <v>521.22307784558177</v>
      </c>
      <c r="J150" s="314">
        <f>заміна!$J$20</f>
        <v>965.29277621170775</v>
      </c>
      <c r="K150" s="315">
        <f t="shared" si="28"/>
        <v>7400.5779509564263</v>
      </c>
      <c r="L150" s="315">
        <f t="shared" si="29"/>
        <v>222.01733852869279</v>
      </c>
      <c r="M150" s="315">
        <f t="shared" si="30"/>
        <v>7622.5952894851189</v>
      </c>
      <c r="N150" s="315">
        <f t="shared" si="31"/>
        <v>1524.5190578970239</v>
      </c>
      <c r="O150" s="315">
        <f t="shared" si="32"/>
        <v>9147.114347382143</v>
      </c>
      <c r="P150" s="315">
        <f t="shared" si="26"/>
        <v>152.45190578970238</v>
      </c>
      <c r="Q150" s="315">
        <f t="shared" si="33"/>
        <v>66</v>
      </c>
      <c r="R150" s="316">
        <f t="shared" si="27"/>
        <v>6.9296320813501078</v>
      </c>
      <c r="S150" s="18"/>
      <c r="T150" s="18"/>
      <c r="U150" s="18"/>
    </row>
    <row r="151" spans="1:21" ht="15.75" thickBot="1" x14ac:dyDescent="0.3">
      <c r="A151" s="254" t="s">
        <v>519</v>
      </c>
      <c r="B151" s="311">
        <f t="shared" si="34"/>
        <v>143</v>
      </c>
      <c r="C151" s="312" t="s">
        <v>362</v>
      </c>
      <c r="D151" s="312" t="s">
        <v>363</v>
      </c>
      <c r="E151" s="313">
        <v>32</v>
      </c>
      <c r="F151" s="314">
        <f>заміна!$J$9</f>
        <v>5212.2307784558179</v>
      </c>
      <c r="G151" s="314">
        <f>заміна!$J$14</f>
        <v>507.08099872403142</v>
      </c>
      <c r="H151" s="314">
        <f>заміна!$J$15</f>
        <v>194.75031971928692</v>
      </c>
      <c r="I151" s="314">
        <f>заміна!$J$19</f>
        <v>521.22307784558177</v>
      </c>
      <c r="J151" s="314">
        <f>заміна!$J$20</f>
        <v>965.29277621170775</v>
      </c>
      <c r="K151" s="315">
        <f t="shared" si="28"/>
        <v>7400.5779509564263</v>
      </c>
      <c r="L151" s="315">
        <f t="shared" si="29"/>
        <v>222.01733852869279</v>
      </c>
      <c r="M151" s="315">
        <f t="shared" si="30"/>
        <v>7622.5952894851189</v>
      </c>
      <c r="N151" s="315">
        <f t="shared" si="31"/>
        <v>1524.5190578970239</v>
      </c>
      <c r="O151" s="315">
        <f t="shared" si="32"/>
        <v>9147.114347382143</v>
      </c>
      <c r="P151" s="315">
        <f t="shared" si="26"/>
        <v>152.45190578970238</v>
      </c>
      <c r="Q151" s="315">
        <f t="shared" si="33"/>
        <v>32</v>
      </c>
      <c r="R151" s="316">
        <f t="shared" si="27"/>
        <v>14.292366167784598</v>
      </c>
      <c r="S151" s="18"/>
      <c r="T151" s="18"/>
      <c r="U151" s="18"/>
    </row>
    <row r="152" spans="1:21" ht="15.75" thickBot="1" x14ac:dyDescent="0.3">
      <c r="A152" s="254" t="s">
        <v>519</v>
      </c>
      <c r="B152" s="311">
        <f t="shared" si="34"/>
        <v>144</v>
      </c>
      <c r="C152" s="312" t="s">
        <v>298</v>
      </c>
      <c r="D152" s="312" t="s">
        <v>364</v>
      </c>
      <c r="E152" s="313">
        <v>38</v>
      </c>
      <c r="F152" s="314">
        <f>заміна!$J$9</f>
        <v>5212.2307784558179</v>
      </c>
      <c r="G152" s="314">
        <f>заміна!$J$14</f>
        <v>507.08099872403142</v>
      </c>
      <c r="H152" s="314">
        <f>заміна!$J$15</f>
        <v>194.75031971928692</v>
      </c>
      <c r="I152" s="314">
        <f>заміна!$J$19</f>
        <v>521.22307784558177</v>
      </c>
      <c r="J152" s="314">
        <f>заміна!$J$20</f>
        <v>965.29277621170775</v>
      </c>
      <c r="K152" s="315">
        <f t="shared" si="28"/>
        <v>7400.5779509564263</v>
      </c>
      <c r="L152" s="315">
        <f t="shared" si="29"/>
        <v>222.01733852869279</v>
      </c>
      <c r="M152" s="315">
        <f t="shared" si="30"/>
        <v>7622.5952894851189</v>
      </c>
      <c r="N152" s="315">
        <f t="shared" si="31"/>
        <v>1524.5190578970239</v>
      </c>
      <c r="O152" s="315">
        <f t="shared" si="32"/>
        <v>9147.114347382143</v>
      </c>
      <c r="P152" s="315">
        <f t="shared" si="26"/>
        <v>152.45190578970238</v>
      </c>
      <c r="Q152" s="315">
        <f t="shared" si="33"/>
        <v>38</v>
      </c>
      <c r="R152" s="316">
        <f t="shared" si="27"/>
        <v>12.035676772871241</v>
      </c>
      <c r="S152" s="18"/>
      <c r="T152" s="18"/>
      <c r="U152" s="18"/>
    </row>
    <row r="153" spans="1:21" ht="15.75" thickBot="1" x14ac:dyDescent="0.3">
      <c r="A153" s="254" t="s">
        <v>519</v>
      </c>
      <c r="B153" s="311">
        <f t="shared" si="34"/>
        <v>145</v>
      </c>
      <c r="C153" s="312" t="s">
        <v>298</v>
      </c>
      <c r="D153" s="312" t="s">
        <v>365</v>
      </c>
      <c r="E153" s="313">
        <v>40</v>
      </c>
      <c r="F153" s="314">
        <f>заміна!$J$9</f>
        <v>5212.2307784558179</v>
      </c>
      <c r="G153" s="314">
        <f>заміна!$J$14</f>
        <v>507.08099872403142</v>
      </c>
      <c r="H153" s="314">
        <f>заміна!$J$15</f>
        <v>194.75031971928692</v>
      </c>
      <c r="I153" s="314">
        <f>заміна!$J$19</f>
        <v>521.22307784558177</v>
      </c>
      <c r="J153" s="314">
        <f>заміна!$J$20</f>
        <v>965.29277621170775</v>
      </c>
      <c r="K153" s="315">
        <f t="shared" si="28"/>
        <v>7400.5779509564263</v>
      </c>
      <c r="L153" s="315">
        <f t="shared" si="29"/>
        <v>222.01733852869279</v>
      </c>
      <c r="M153" s="315">
        <f t="shared" si="30"/>
        <v>7622.5952894851189</v>
      </c>
      <c r="N153" s="315">
        <f t="shared" si="31"/>
        <v>1524.5190578970239</v>
      </c>
      <c r="O153" s="315">
        <f t="shared" si="32"/>
        <v>9147.114347382143</v>
      </c>
      <c r="P153" s="315">
        <f t="shared" si="26"/>
        <v>152.45190578970238</v>
      </c>
      <c r="Q153" s="315">
        <f t="shared" si="33"/>
        <v>40</v>
      </c>
      <c r="R153" s="316">
        <f t="shared" si="27"/>
        <v>11.433892934227678</v>
      </c>
      <c r="S153" s="18"/>
      <c r="T153" s="18"/>
      <c r="U153" s="18"/>
    </row>
    <row r="154" spans="1:21" ht="15.75" thickBot="1" x14ac:dyDescent="0.3">
      <c r="A154" s="254" t="s">
        <v>519</v>
      </c>
      <c r="B154" s="311">
        <f t="shared" si="34"/>
        <v>146</v>
      </c>
      <c r="C154" s="312" t="s">
        <v>362</v>
      </c>
      <c r="D154" s="312" t="s">
        <v>205</v>
      </c>
      <c r="E154" s="313">
        <v>16</v>
      </c>
      <c r="F154" s="314">
        <f>заміна!$J$9</f>
        <v>5212.2307784558179</v>
      </c>
      <c r="G154" s="314">
        <f>заміна!$J$14</f>
        <v>507.08099872403142</v>
      </c>
      <c r="H154" s="314">
        <f>заміна!$J$15</f>
        <v>194.75031971928692</v>
      </c>
      <c r="I154" s="314">
        <f>заміна!$J$19</f>
        <v>521.22307784558177</v>
      </c>
      <c r="J154" s="314">
        <f>заміна!$J$20</f>
        <v>965.29277621170775</v>
      </c>
      <c r="K154" s="315">
        <f t="shared" si="28"/>
        <v>7400.5779509564263</v>
      </c>
      <c r="L154" s="315">
        <f t="shared" si="29"/>
        <v>222.01733852869279</v>
      </c>
      <c r="M154" s="315">
        <f t="shared" si="30"/>
        <v>7622.5952894851189</v>
      </c>
      <c r="N154" s="315">
        <f t="shared" si="31"/>
        <v>1524.5190578970239</v>
      </c>
      <c r="O154" s="315">
        <f t="shared" si="32"/>
        <v>9147.114347382143</v>
      </c>
      <c r="P154" s="315">
        <f t="shared" si="26"/>
        <v>152.45190578970238</v>
      </c>
      <c r="Q154" s="315">
        <f t="shared" si="33"/>
        <v>16</v>
      </c>
      <c r="R154" s="316">
        <f t="shared" si="27"/>
        <v>28.584732335569196</v>
      </c>
      <c r="S154" s="18"/>
      <c r="T154" s="18"/>
      <c r="U154" s="18"/>
    </row>
    <row r="155" spans="1:21" ht="15.75" thickBot="1" x14ac:dyDescent="0.3">
      <c r="A155" s="254" t="s">
        <v>519</v>
      </c>
      <c r="B155" s="311">
        <f t="shared" si="34"/>
        <v>147</v>
      </c>
      <c r="C155" s="312" t="s">
        <v>366</v>
      </c>
      <c r="D155" s="312" t="s">
        <v>356</v>
      </c>
      <c r="E155" s="313">
        <v>30</v>
      </c>
      <c r="F155" s="314">
        <f>заміна!$J$9</f>
        <v>5212.2307784558179</v>
      </c>
      <c r="G155" s="314">
        <f>заміна!$J$14</f>
        <v>507.08099872403142</v>
      </c>
      <c r="H155" s="314">
        <f>заміна!$J$15</f>
        <v>194.75031971928692</v>
      </c>
      <c r="I155" s="314">
        <f>заміна!$J$19</f>
        <v>521.22307784558177</v>
      </c>
      <c r="J155" s="314">
        <f>заміна!$J$20</f>
        <v>965.29277621170775</v>
      </c>
      <c r="K155" s="315">
        <f t="shared" si="28"/>
        <v>7400.5779509564263</v>
      </c>
      <c r="L155" s="315">
        <f t="shared" si="29"/>
        <v>222.01733852869279</v>
      </c>
      <c r="M155" s="315">
        <f t="shared" si="30"/>
        <v>7622.5952894851189</v>
      </c>
      <c r="N155" s="315">
        <f t="shared" si="31"/>
        <v>1524.5190578970239</v>
      </c>
      <c r="O155" s="315">
        <f t="shared" si="32"/>
        <v>9147.114347382143</v>
      </c>
      <c r="P155" s="315">
        <f t="shared" si="26"/>
        <v>152.45190578970238</v>
      </c>
      <c r="Q155" s="315">
        <f t="shared" si="33"/>
        <v>30</v>
      </c>
      <c r="R155" s="316">
        <f t="shared" si="27"/>
        <v>15.245190578970238</v>
      </c>
      <c r="S155" s="18"/>
      <c r="T155" s="18"/>
      <c r="U155" s="18"/>
    </row>
    <row r="156" spans="1:21" ht="15.75" thickBot="1" x14ac:dyDescent="0.3">
      <c r="A156" s="254" t="s">
        <v>519</v>
      </c>
      <c r="B156" s="311">
        <f t="shared" si="34"/>
        <v>148</v>
      </c>
      <c r="C156" s="312" t="s">
        <v>298</v>
      </c>
      <c r="D156" s="312" t="s">
        <v>222</v>
      </c>
      <c r="E156" s="313">
        <v>38</v>
      </c>
      <c r="F156" s="314">
        <f>заміна!$J$9</f>
        <v>5212.2307784558179</v>
      </c>
      <c r="G156" s="314">
        <f>заміна!$J$14</f>
        <v>507.08099872403142</v>
      </c>
      <c r="H156" s="314">
        <f>заміна!$J$15</f>
        <v>194.75031971928692</v>
      </c>
      <c r="I156" s="314">
        <f>заміна!$J$19</f>
        <v>521.22307784558177</v>
      </c>
      <c r="J156" s="314">
        <f>заміна!$J$20</f>
        <v>965.29277621170775</v>
      </c>
      <c r="K156" s="315">
        <f t="shared" si="28"/>
        <v>7400.5779509564263</v>
      </c>
      <c r="L156" s="315">
        <f t="shared" si="29"/>
        <v>222.01733852869279</v>
      </c>
      <c r="M156" s="315">
        <f t="shared" si="30"/>
        <v>7622.5952894851189</v>
      </c>
      <c r="N156" s="315">
        <f t="shared" si="31"/>
        <v>1524.5190578970239</v>
      </c>
      <c r="O156" s="315">
        <f t="shared" si="32"/>
        <v>9147.114347382143</v>
      </c>
      <c r="P156" s="315">
        <f t="shared" si="26"/>
        <v>152.45190578970238</v>
      </c>
      <c r="Q156" s="315">
        <f t="shared" si="33"/>
        <v>38</v>
      </c>
      <c r="R156" s="316">
        <f t="shared" si="27"/>
        <v>12.035676772871241</v>
      </c>
      <c r="S156" s="18"/>
      <c r="T156" s="18"/>
      <c r="U156" s="18"/>
    </row>
    <row r="157" spans="1:21" ht="15.75" thickBot="1" x14ac:dyDescent="0.3">
      <c r="A157" s="254" t="s">
        <v>526</v>
      </c>
      <c r="B157" s="311">
        <f t="shared" si="34"/>
        <v>149</v>
      </c>
      <c r="C157" s="312" t="s">
        <v>300</v>
      </c>
      <c r="D157" s="312" t="s">
        <v>368</v>
      </c>
      <c r="E157" s="313">
        <v>90</v>
      </c>
      <c r="F157" s="314">
        <f>заміна!$J$9</f>
        <v>5212.2307784558179</v>
      </c>
      <c r="G157" s="314">
        <f>заміна!$J$14</f>
        <v>507.08099872403142</v>
      </c>
      <c r="H157" s="314">
        <f>заміна!$J$15</f>
        <v>194.75031971928692</v>
      </c>
      <c r="I157" s="314">
        <f>заміна!$J$19</f>
        <v>521.22307784558177</v>
      </c>
      <c r="J157" s="314">
        <f>заміна!$J$20</f>
        <v>965.29277621170775</v>
      </c>
      <c r="K157" s="315">
        <f t="shared" si="28"/>
        <v>7400.5779509564263</v>
      </c>
      <c r="L157" s="315">
        <f t="shared" si="29"/>
        <v>222.01733852869279</v>
      </c>
      <c r="M157" s="315">
        <f t="shared" si="30"/>
        <v>7622.5952894851189</v>
      </c>
      <c r="N157" s="315">
        <f t="shared" si="31"/>
        <v>1524.5190578970239</v>
      </c>
      <c r="O157" s="315">
        <f t="shared" si="32"/>
        <v>9147.114347382143</v>
      </c>
      <c r="P157" s="315">
        <f t="shared" si="26"/>
        <v>152.45190578970238</v>
      </c>
      <c r="Q157" s="315">
        <f t="shared" si="33"/>
        <v>90</v>
      </c>
      <c r="R157" s="316">
        <f t="shared" si="27"/>
        <v>5.0817301929900793</v>
      </c>
      <c r="S157" s="18"/>
      <c r="T157" s="18"/>
      <c r="U157" s="18"/>
    </row>
    <row r="158" spans="1:21" ht="15.75" thickBot="1" x14ac:dyDescent="0.3">
      <c r="A158" s="254" t="s">
        <v>526</v>
      </c>
      <c r="B158" s="311">
        <f t="shared" si="34"/>
        <v>150</v>
      </c>
      <c r="C158" s="312" t="s">
        <v>300</v>
      </c>
      <c r="D158" s="312" t="s">
        <v>369</v>
      </c>
      <c r="E158" s="313">
        <v>90</v>
      </c>
      <c r="F158" s="314">
        <f>заміна!$J$9</f>
        <v>5212.2307784558179</v>
      </c>
      <c r="G158" s="314">
        <f>заміна!$J$14</f>
        <v>507.08099872403142</v>
      </c>
      <c r="H158" s="314">
        <f>заміна!$J$15</f>
        <v>194.75031971928692</v>
      </c>
      <c r="I158" s="314">
        <f>заміна!$J$19</f>
        <v>521.22307784558177</v>
      </c>
      <c r="J158" s="314">
        <f>заміна!$J$20</f>
        <v>965.29277621170775</v>
      </c>
      <c r="K158" s="315">
        <f t="shared" si="28"/>
        <v>7400.5779509564263</v>
      </c>
      <c r="L158" s="315">
        <f t="shared" si="29"/>
        <v>222.01733852869279</v>
      </c>
      <c r="M158" s="315">
        <f t="shared" si="30"/>
        <v>7622.5952894851189</v>
      </c>
      <c r="N158" s="315">
        <f t="shared" si="31"/>
        <v>1524.5190578970239</v>
      </c>
      <c r="O158" s="315">
        <f t="shared" si="32"/>
        <v>9147.114347382143</v>
      </c>
      <c r="P158" s="315">
        <f t="shared" si="26"/>
        <v>152.45190578970238</v>
      </c>
      <c r="Q158" s="315">
        <f t="shared" si="33"/>
        <v>90</v>
      </c>
      <c r="R158" s="316">
        <f t="shared" si="27"/>
        <v>5.0817301929900793</v>
      </c>
      <c r="S158" s="18"/>
      <c r="T158" s="18"/>
      <c r="U158" s="18"/>
    </row>
    <row r="159" spans="1:21" ht="15.75" thickBot="1" x14ac:dyDescent="0.3">
      <c r="A159" s="254" t="s">
        <v>526</v>
      </c>
      <c r="B159" s="311">
        <f t="shared" si="34"/>
        <v>151</v>
      </c>
      <c r="C159" s="312" t="s">
        <v>300</v>
      </c>
      <c r="D159" s="312" t="s">
        <v>370</v>
      </c>
      <c r="E159" s="313">
        <v>60</v>
      </c>
      <c r="F159" s="314">
        <f>заміна!$J$9</f>
        <v>5212.2307784558179</v>
      </c>
      <c r="G159" s="314">
        <f>заміна!$J$14</f>
        <v>507.08099872403142</v>
      </c>
      <c r="H159" s="314">
        <f>заміна!$J$15</f>
        <v>194.75031971928692</v>
      </c>
      <c r="I159" s="314">
        <f>заміна!$J$19</f>
        <v>521.22307784558177</v>
      </c>
      <c r="J159" s="314">
        <f>заміна!$J$20</f>
        <v>965.29277621170775</v>
      </c>
      <c r="K159" s="315">
        <f t="shared" si="28"/>
        <v>7400.5779509564263</v>
      </c>
      <c r="L159" s="315">
        <f t="shared" si="29"/>
        <v>222.01733852869279</v>
      </c>
      <c r="M159" s="315">
        <f t="shared" si="30"/>
        <v>7622.5952894851189</v>
      </c>
      <c r="N159" s="315">
        <f t="shared" si="31"/>
        <v>1524.5190578970239</v>
      </c>
      <c r="O159" s="315">
        <f t="shared" si="32"/>
        <v>9147.114347382143</v>
      </c>
      <c r="P159" s="315">
        <f t="shared" si="26"/>
        <v>152.45190578970238</v>
      </c>
      <c r="Q159" s="315">
        <f t="shared" si="33"/>
        <v>60</v>
      </c>
      <c r="R159" s="316">
        <f t="shared" si="27"/>
        <v>7.622595289485119</v>
      </c>
      <c r="S159" s="18"/>
      <c r="T159" s="18"/>
      <c r="U159" s="18"/>
    </row>
    <row r="160" spans="1:21" ht="15.75" thickBot="1" x14ac:dyDescent="0.3">
      <c r="A160" s="254" t="s">
        <v>526</v>
      </c>
      <c r="B160" s="311">
        <f t="shared" si="34"/>
        <v>152</v>
      </c>
      <c r="C160" s="312" t="s">
        <v>300</v>
      </c>
      <c r="D160" s="312" t="s">
        <v>371</v>
      </c>
      <c r="E160" s="313">
        <v>60</v>
      </c>
      <c r="F160" s="314">
        <f>заміна!$J$9</f>
        <v>5212.2307784558179</v>
      </c>
      <c r="G160" s="314">
        <f>заміна!$J$14</f>
        <v>507.08099872403142</v>
      </c>
      <c r="H160" s="314">
        <f>заміна!$J$15</f>
        <v>194.75031971928692</v>
      </c>
      <c r="I160" s="314">
        <f>заміна!$J$19</f>
        <v>521.22307784558177</v>
      </c>
      <c r="J160" s="314">
        <f>заміна!$J$20</f>
        <v>965.29277621170775</v>
      </c>
      <c r="K160" s="315">
        <f t="shared" si="28"/>
        <v>7400.5779509564263</v>
      </c>
      <c r="L160" s="315">
        <f t="shared" si="29"/>
        <v>222.01733852869279</v>
      </c>
      <c r="M160" s="315">
        <f t="shared" si="30"/>
        <v>7622.5952894851189</v>
      </c>
      <c r="N160" s="315">
        <f t="shared" si="31"/>
        <v>1524.5190578970239</v>
      </c>
      <c r="O160" s="315">
        <f t="shared" si="32"/>
        <v>9147.114347382143</v>
      </c>
      <c r="P160" s="315">
        <f t="shared" si="26"/>
        <v>152.45190578970238</v>
      </c>
      <c r="Q160" s="315">
        <f t="shared" si="33"/>
        <v>60</v>
      </c>
      <c r="R160" s="316">
        <f t="shared" si="27"/>
        <v>7.622595289485119</v>
      </c>
      <c r="S160" s="18"/>
      <c r="T160" s="18"/>
      <c r="U160" s="18"/>
    </row>
    <row r="161" spans="1:21" ht="15.75" thickBot="1" x14ac:dyDescent="0.3">
      <c r="A161" s="254" t="s">
        <v>526</v>
      </c>
      <c r="B161" s="311">
        <f t="shared" si="34"/>
        <v>153</v>
      </c>
      <c r="C161" s="312" t="s">
        <v>300</v>
      </c>
      <c r="D161" s="312" t="s">
        <v>372</v>
      </c>
      <c r="E161" s="313">
        <v>60</v>
      </c>
      <c r="F161" s="314">
        <f>заміна!$J$9</f>
        <v>5212.2307784558179</v>
      </c>
      <c r="G161" s="314">
        <f>заміна!$J$14</f>
        <v>507.08099872403142</v>
      </c>
      <c r="H161" s="314">
        <f>заміна!$J$15</f>
        <v>194.75031971928692</v>
      </c>
      <c r="I161" s="314">
        <f>заміна!$J$19</f>
        <v>521.22307784558177</v>
      </c>
      <c r="J161" s="314">
        <f>заміна!$J$20</f>
        <v>965.29277621170775</v>
      </c>
      <c r="K161" s="315">
        <f t="shared" si="28"/>
        <v>7400.5779509564263</v>
      </c>
      <c r="L161" s="315">
        <f t="shared" si="29"/>
        <v>222.01733852869279</v>
      </c>
      <c r="M161" s="315">
        <f t="shared" si="30"/>
        <v>7622.5952894851189</v>
      </c>
      <c r="N161" s="315">
        <f t="shared" si="31"/>
        <v>1524.5190578970239</v>
      </c>
      <c r="O161" s="315">
        <f t="shared" si="32"/>
        <v>9147.114347382143</v>
      </c>
      <c r="P161" s="315">
        <f t="shared" si="26"/>
        <v>152.45190578970238</v>
      </c>
      <c r="Q161" s="315">
        <f t="shared" si="33"/>
        <v>60</v>
      </c>
      <c r="R161" s="316">
        <f t="shared" si="27"/>
        <v>7.622595289485119</v>
      </c>
      <c r="S161" s="18"/>
      <c r="T161" s="18"/>
      <c r="U161" s="18"/>
    </row>
    <row r="162" spans="1:21" ht="15.75" thickBot="1" x14ac:dyDescent="0.3">
      <c r="A162" s="254" t="s">
        <v>519</v>
      </c>
      <c r="B162" s="311">
        <f t="shared" si="34"/>
        <v>154</v>
      </c>
      <c r="C162" s="312" t="s">
        <v>373</v>
      </c>
      <c r="D162" s="312" t="s">
        <v>374</v>
      </c>
      <c r="E162" s="313">
        <v>30</v>
      </c>
      <c r="F162" s="314">
        <f>заміна!$J$9</f>
        <v>5212.2307784558179</v>
      </c>
      <c r="G162" s="314">
        <f>заміна!$J$14</f>
        <v>507.08099872403142</v>
      </c>
      <c r="H162" s="314">
        <f>заміна!$J$15</f>
        <v>194.75031971928692</v>
      </c>
      <c r="I162" s="314">
        <f>заміна!$J$19</f>
        <v>521.22307784558177</v>
      </c>
      <c r="J162" s="314">
        <f>заміна!$J$20</f>
        <v>965.29277621170775</v>
      </c>
      <c r="K162" s="315">
        <f t="shared" si="28"/>
        <v>7400.5779509564263</v>
      </c>
      <c r="L162" s="315">
        <f t="shared" si="29"/>
        <v>222.01733852869279</v>
      </c>
      <c r="M162" s="315">
        <f t="shared" si="30"/>
        <v>7622.5952894851189</v>
      </c>
      <c r="N162" s="315">
        <f t="shared" si="31"/>
        <v>1524.5190578970239</v>
      </c>
      <c r="O162" s="315">
        <f t="shared" si="32"/>
        <v>9147.114347382143</v>
      </c>
      <c r="P162" s="315">
        <f t="shared" si="26"/>
        <v>152.45190578970238</v>
      </c>
      <c r="Q162" s="315">
        <f t="shared" si="33"/>
        <v>30</v>
      </c>
      <c r="R162" s="316">
        <f t="shared" si="27"/>
        <v>15.245190578970238</v>
      </c>
      <c r="S162" s="18"/>
      <c r="T162" s="18"/>
      <c r="U162" s="18"/>
    </row>
    <row r="163" spans="1:21" ht="15.75" thickBot="1" x14ac:dyDescent="0.3">
      <c r="A163" s="254" t="s">
        <v>519</v>
      </c>
      <c r="B163" s="311">
        <f t="shared" si="34"/>
        <v>155</v>
      </c>
      <c r="C163" s="312" t="s">
        <v>375</v>
      </c>
      <c r="D163" s="312" t="s">
        <v>376</v>
      </c>
      <c r="E163" s="313">
        <v>90</v>
      </c>
      <c r="F163" s="314">
        <f>заміна!$J$9</f>
        <v>5212.2307784558179</v>
      </c>
      <c r="G163" s="314">
        <f>заміна!$J$14</f>
        <v>507.08099872403142</v>
      </c>
      <c r="H163" s="314">
        <f>заміна!$J$15</f>
        <v>194.75031971928692</v>
      </c>
      <c r="I163" s="314">
        <f>заміна!$J$19</f>
        <v>521.22307784558177</v>
      </c>
      <c r="J163" s="314">
        <f>заміна!$J$20</f>
        <v>965.29277621170775</v>
      </c>
      <c r="K163" s="315">
        <f t="shared" si="28"/>
        <v>7400.5779509564263</v>
      </c>
      <c r="L163" s="315">
        <f t="shared" si="29"/>
        <v>222.01733852869279</v>
      </c>
      <c r="M163" s="315">
        <f t="shared" si="30"/>
        <v>7622.5952894851189</v>
      </c>
      <c r="N163" s="315">
        <f t="shared" si="31"/>
        <v>1524.5190578970239</v>
      </c>
      <c r="O163" s="315">
        <f t="shared" si="32"/>
        <v>9147.114347382143</v>
      </c>
      <c r="P163" s="315">
        <f t="shared" si="26"/>
        <v>152.45190578970238</v>
      </c>
      <c r="Q163" s="315">
        <f t="shared" si="33"/>
        <v>90</v>
      </c>
      <c r="R163" s="316">
        <f t="shared" si="27"/>
        <v>5.0817301929900793</v>
      </c>
      <c r="S163" s="18"/>
      <c r="T163" s="18"/>
      <c r="U163" s="18"/>
    </row>
    <row r="164" spans="1:21" ht="15.75" thickBot="1" x14ac:dyDescent="0.3">
      <c r="A164" s="254" t="s">
        <v>519</v>
      </c>
      <c r="B164" s="311">
        <f t="shared" si="34"/>
        <v>156</v>
      </c>
      <c r="C164" s="312" t="s">
        <v>375</v>
      </c>
      <c r="D164" s="312" t="s">
        <v>377</v>
      </c>
      <c r="E164" s="313">
        <v>90</v>
      </c>
      <c r="F164" s="314">
        <f>заміна!$J$9</f>
        <v>5212.2307784558179</v>
      </c>
      <c r="G164" s="314">
        <f>заміна!$J$14</f>
        <v>507.08099872403142</v>
      </c>
      <c r="H164" s="314">
        <f>заміна!$J$15</f>
        <v>194.75031971928692</v>
      </c>
      <c r="I164" s="314">
        <f>заміна!$J$19</f>
        <v>521.22307784558177</v>
      </c>
      <c r="J164" s="314">
        <f>заміна!$J$20</f>
        <v>965.29277621170775</v>
      </c>
      <c r="K164" s="315">
        <f t="shared" si="28"/>
        <v>7400.5779509564263</v>
      </c>
      <c r="L164" s="315">
        <f t="shared" si="29"/>
        <v>222.01733852869279</v>
      </c>
      <c r="M164" s="315">
        <f t="shared" si="30"/>
        <v>7622.5952894851189</v>
      </c>
      <c r="N164" s="315">
        <f t="shared" si="31"/>
        <v>1524.5190578970239</v>
      </c>
      <c r="O164" s="315">
        <f t="shared" si="32"/>
        <v>9147.114347382143</v>
      </c>
      <c r="P164" s="315">
        <f t="shared" si="26"/>
        <v>152.45190578970238</v>
      </c>
      <c r="Q164" s="315">
        <f t="shared" si="33"/>
        <v>90</v>
      </c>
      <c r="R164" s="316">
        <f t="shared" si="27"/>
        <v>5.0817301929900793</v>
      </c>
      <c r="S164" s="18"/>
      <c r="T164" s="18"/>
      <c r="U164" s="18"/>
    </row>
    <row r="165" spans="1:21" ht="15.75" thickBot="1" x14ac:dyDescent="0.3">
      <c r="A165" s="254" t="s">
        <v>519</v>
      </c>
      <c r="B165" s="311">
        <f t="shared" si="34"/>
        <v>157</v>
      </c>
      <c r="C165" s="312" t="s">
        <v>145</v>
      </c>
      <c r="D165" s="312" t="s">
        <v>357</v>
      </c>
      <c r="E165" s="313">
        <v>32</v>
      </c>
      <c r="F165" s="314">
        <f>заміна!$J$9</f>
        <v>5212.2307784558179</v>
      </c>
      <c r="G165" s="314">
        <f>заміна!$J$14</f>
        <v>507.08099872403142</v>
      </c>
      <c r="H165" s="314">
        <f>заміна!$J$15</f>
        <v>194.75031971928692</v>
      </c>
      <c r="I165" s="314">
        <f>заміна!$J$19</f>
        <v>521.22307784558177</v>
      </c>
      <c r="J165" s="314">
        <f>заміна!$J$20</f>
        <v>965.29277621170775</v>
      </c>
      <c r="K165" s="315">
        <f t="shared" si="28"/>
        <v>7400.5779509564263</v>
      </c>
      <c r="L165" s="315">
        <f t="shared" si="29"/>
        <v>222.01733852869279</v>
      </c>
      <c r="M165" s="315">
        <f t="shared" si="30"/>
        <v>7622.5952894851189</v>
      </c>
      <c r="N165" s="315">
        <f t="shared" si="31"/>
        <v>1524.5190578970239</v>
      </c>
      <c r="O165" s="315">
        <f t="shared" si="32"/>
        <v>9147.114347382143</v>
      </c>
      <c r="P165" s="315">
        <f t="shared" si="26"/>
        <v>152.45190578970238</v>
      </c>
      <c r="Q165" s="315">
        <f t="shared" si="33"/>
        <v>32</v>
      </c>
      <c r="R165" s="316">
        <f t="shared" si="27"/>
        <v>14.292366167784598</v>
      </c>
      <c r="S165" s="18"/>
      <c r="T165" s="18"/>
      <c r="U165" s="18"/>
    </row>
    <row r="166" spans="1:21" ht="15.75" thickBot="1" x14ac:dyDescent="0.3">
      <c r="A166" s="254" t="s">
        <v>519</v>
      </c>
      <c r="B166" s="311">
        <f t="shared" si="34"/>
        <v>158</v>
      </c>
      <c r="C166" s="312" t="s">
        <v>348</v>
      </c>
      <c r="D166" s="312" t="s">
        <v>231</v>
      </c>
      <c r="E166" s="313">
        <v>32</v>
      </c>
      <c r="F166" s="314">
        <f>заміна!$J$9</f>
        <v>5212.2307784558179</v>
      </c>
      <c r="G166" s="314">
        <f>заміна!$J$14</f>
        <v>507.08099872403142</v>
      </c>
      <c r="H166" s="314">
        <f>заміна!$J$15</f>
        <v>194.75031971928692</v>
      </c>
      <c r="I166" s="314">
        <f>заміна!$J$19</f>
        <v>521.22307784558177</v>
      </c>
      <c r="J166" s="314">
        <f>заміна!$J$20</f>
        <v>965.29277621170775</v>
      </c>
      <c r="K166" s="315">
        <f t="shared" si="28"/>
        <v>7400.5779509564263</v>
      </c>
      <c r="L166" s="315">
        <f t="shared" si="29"/>
        <v>222.01733852869279</v>
      </c>
      <c r="M166" s="315">
        <f t="shared" si="30"/>
        <v>7622.5952894851189</v>
      </c>
      <c r="N166" s="315">
        <f t="shared" si="31"/>
        <v>1524.5190578970239</v>
      </c>
      <c r="O166" s="315">
        <f t="shared" si="32"/>
        <v>9147.114347382143</v>
      </c>
      <c r="P166" s="315">
        <f t="shared" si="26"/>
        <v>152.45190578970238</v>
      </c>
      <c r="Q166" s="315">
        <f t="shared" si="33"/>
        <v>32</v>
      </c>
      <c r="R166" s="316">
        <f t="shared" si="27"/>
        <v>14.292366167784598</v>
      </c>
      <c r="S166" s="18"/>
      <c r="T166" s="18"/>
      <c r="U166" s="18"/>
    </row>
    <row r="167" spans="1:21" ht="15.75" thickBot="1" x14ac:dyDescent="0.3">
      <c r="A167" s="254" t="s">
        <v>519</v>
      </c>
      <c r="B167" s="311">
        <f t="shared" si="34"/>
        <v>159</v>
      </c>
      <c r="C167" s="312" t="s">
        <v>348</v>
      </c>
      <c r="D167" s="312" t="s">
        <v>301</v>
      </c>
      <c r="E167" s="313">
        <v>32</v>
      </c>
      <c r="F167" s="314">
        <f>заміна!$J$9</f>
        <v>5212.2307784558179</v>
      </c>
      <c r="G167" s="314">
        <f>заміна!$J$14</f>
        <v>507.08099872403142</v>
      </c>
      <c r="H167" s="314">
        <f>заміна!$J$15</f>
        <v>194.75031971928692</v>
      </c>
      <c r="I167" s="314">
        <f>заміна!$J$19</f>
        <v>521.22307784558177</v>
      </c>
      <c r="J167" s="314">
        <f>заміна!$J$20</f>
        <v>965.29277621170775</v>
      </c>
      <c r="K167" s="315">
        <f t="shared" si="28"/>
        <v>7400.5779509564263</v>
      </c>
      <c r="L167" s="315">
        <f t="shared" si="29"/>
        <v>222.01733852869279</v>
      </c>
      <c r="M167" s="315">
        <f t="shared" si="30"/>
        <v>7622.5952894851189</v>
      </c>
      <c r="N167" s="315">
        <f t="shared" si="31"/>
        <v>1524.5190578970239</v>
      </c>
      <c r="O167" s="315">
        <f t="shared" si="32"/>
        <v>9147.114347382143</v>
      </c>
      <c r="P167" s="315">
        <f t="shared" si="26"/>
        <v>152.45190578970238</v>
      </c>
      <c r="Q167" s="315">
        <f t="shared" si="33"/>
        <v>32</v>
      </c>
      <c r="R167" s="316">
        <f t="shared" si="27"/>
        <v>14.292366167784598</v>
      </c>
      <c r="S167" s="18"/>
      <c r="T167" s="18"/>
      <c r="U167" s="18"/>
    </row>
    <row r="168" spans="1:21" ht="15.75" thickBot="1" x14ac:dyDescent="0.3">
      <c r="A168" s="254" t="s">
        <v>519</v>
      </c>
      <c r="B168" s="311">
        <f t="shared" si="34"/>
        <v>160</v>
      </c>
      <c r="C168" s="312" t="s">
        <v>348</v>
      </c>
      <c r="D168" s="312" t="s">
        <v>227</v>
      </c>
      <c r="E168" s="313">
        <v>4</v>
      </c>
      <c r="F168" s="314">
        <f>заміна!$J$9</f>
        <v>5212.2307784558179</v>
      </c>
      <c r="G168" s="314">
        <f>заміна!$J$14</f>
        <v>507.08099872403142</v>
      </c>
      <c r="H168" s="314">
        <f>заміна!$J$15</f>
        <v>194.75031971928692</v>
      </c>
      <c r="I168" s="314">
        <f>заміна!$J$19</f>
        <v>521.22307784558177</v>
      </c>
      <c r="J168" s="314">
        <f>заміна!$J$20</f>
        <v>965.29277621170775</v>
      </c>
      <c r="K168" s="315">
        <f t="shared" si="28"/>
        <v>7400.5779509564263</v>
      </c>
      <c r="L168" s="315">
        <f t="shared" si="29"/>
        <v>222.01733852869279</v>
      </c>
      <c r="M168" s="315">
        <f t="shared" si="30"/>
        <v>7622.5952894851189</v>
      </c>
      <c r="N168" s="315">
        <f t="shared" si="31"/>
        <v>1524.5190578970239</v>
      </c>
      <c r="O168" s="315">
        <f t="shared" si="32"/>
        <v>9147.114347382143</v>
      </c>
      <c r="P168" s="315">
        <f t="shared" si="26"/>
        <v>152.45190578970238</v>
      </c>
      <c r="Q168" s="315">
        <f t="shared" si="33"/>
        <v>4</v>
      </c>
      <c r="R168" s="316">
        <f t="shared" si="27"/>
        <v>114.33892934227678</v>
      </c>
      <c r="S168" s="18"/>
      <c r="T168" s="18"/>
      <c r="U168" s="18"/>
    </row>
    <row r="169" spans="1:21" ht="15.75" thickBot="1" x14ac:dyDescent="0.3">
      <c r="A169" s="254" t="s">
        <v>519</v>
      </c>
      <c r="B169" s="311">
        <f t="shared" si="34"/>
        <v>161</v>
      </c>
      <c r="C169" s="312" t="s">
        <v>362</v>
      </c>
      <c r="D169" s="312" t="s">
        <v>218</v>
      </c>
      <c r="E169" s="313">
        <v>16</v>
      </c>
      <c r="F169" s="314">
        <f>заміна!$J$9</f>
        <v>5212.2307784558179</v>
      </c>
      <c r="G169" s="314">
        <f>заміна!$J$14</f>
        <v>507.08099872403142</v>
      </c>
      <c r="H169" s="314">
        <f>заміна!$J$15</f>
        <v>194.75031971928692</v>
      </c>
      <c r="I169" s="314">
        <f>заміна!$J$19</f>
        <v>521.22307784558177</v>
      </c>
      <c r="J169" s="314">
        <f>заміна!$J$20</f>
        <v>965.29277621170775</v>
      </c>
      <c r="K169" s="315">
        <f t="shared" si="28"/>
        <v>7400.5779509564263</v>
      </c>
      <c r="L169" s="315">
        <f t="shared" si="29"/>
        <v>222.01733852869279</v>
      </c>
      <c r="M169" s="315">
        <f t="shared" si="30"/>
        <v>7622.5952894851189</v>
      </c>
      <c r="N169" s="315">
        <f t="shared" si="31"/>
        <v>1524.5190578970239</v>
      </c>
      <c r="O169" s="315">
        <f t="shared" si="32"/>
        <v>9147.114347382143</v>
      </c>
      <c r="P169" s="315">
        <f t="shared" si="26"/>
        <v>152.45190578970238</v>
      </c>
      <c r="Q169" s="315">
        <f t="shared" si="33"/>
        <v>16</v>
      </c>
      <c r="R169" s="316">
        <f t="shared" si="27"/>
        <v>28.584732335569196</v>
      </c>
      <c r="S169" s="18"/>
      <c r="T169" s="18"/>
      <c r="U169" s="18"/>
    </row>
    <row r="170" spans="1:21" ht="15.75" thickBot="1" x14ac:dyDescent="0.3">
      <c r="A170" s="254" t="s">
        <v>519</v>
      </c>
      <c r="B170" s="311">
        <f t="shared" si="34"/>
        <v>162</v>
      </c>
      <c r="C170" s="312" t="s">
        <v>362</v>
      </c>
      <c r="D170" s="312" t="s">
        <v>378</v>
      </c>
      <c r="E170" s="313">
        <v>16</v>
      </c>
      <c r="F170" s="314">
        <f>заміна!$J$9</f>
        <v>5212.2307784558179</v>
      </c>
      <c r="G170" s="314">
        <f>заміна!$J$14</f>
        <v>507.08099872403142</v>
      </c>
      <c r="H170" s="314">
        <f>заміна!$J$15</f>
        <v>194.75031971928692</v>
      </c>
      <c r="I170" s="314">
        <f>заміна!$J$19</f>
        <v>521.22307784558177</v>
      </c>
      <c r="J170" s="314">
        <f>заміна!$J$20</f>
        <v>965.29277621170775</v>
      </c>
      <c r="K170" s="315">
        <f t="shared" si="28"/>
        <v>7400.5779509564263</v>
      </c>
      <c r="L170" s="315">
        <f t="shared" si="29"/>
        <v>222.01733852869279</v>
      </c>
      <c r="M170" s="315">
        <f t="shared" si="30"/>
        <v>7622.5952894851189</v>
      </c>
      <c r="N170" s="315">
        <f t="shared" si="31"/>
        <v>1524.5190578970239</v>
      </c>
      <c r="O170" s="315">
        <f t="shared" si="32"/>
        <v>9147.114347382143</v>
      </c>
      <c r="P170" s="315">
        <f t="shared" si="26"/>
        <v>152.45190578970238</v>
      </c>
      <c r="Q170" s="315">
        <f t="shared" si="33"/>
        <v>16</v>
      </c>
      <c r="R170" s="316">
        <f t="shared" si="27"/>
        <v>28.584732335569196</v>
      </c>
      <c r="S170" s="18"/>
      <c r="T170" s="18"/>
      <c r="U170" s="18"/>
    </row>
    <row r="171" spans="1:21" ht="15.75" thickBot="1" x14ac:dyDescent="0.3">
      <c r="A171" s="254" t="s">
        <v>519</v>
      </c>
      <c r="B171" s="311">
        <f t="shared" si="34"/>
        <v>163</v>
      </c>
      <c r="C171" s="312" t="s">
        <v>362</v>
      </c>
      <c r="D171" s="312" t="s">
        <v>224</v>
      </c>
      <c r="E171" s="313">
        <v>32</v>
      </c>
      <c r="F171" s="314">
        <f>заміна!$J$9</f>
        <v>5212.2307784558179</v>
      </c>
      <c r="G171" s="314">
        <f>заміна!$J$14</f>
        <v>507.08099872403142</v>
      </c>
      <c r="H171" s="314">
        <f>заміна!$J$15</f>
        <v>194.75031971928692</v>
      </c>
      <c r="I171" s="314">
        <f>заміна!$J$19</f>
        <v>521.22307784558177</v>
      </c>
      <c r="J171" s="314">
        <f>заміна!$J$20</f>
        <v>965.29277621170775</v>
      </c>
      <c r="K171" s="315">
        <f t="shared" si="28"/>
        <v>7400.5779509564263</v>
      </c>
      <c r="L171" s="315">
        <f t="shared" si="29"/>
        <v>222.01733852869279</v>
      </c>
      <c r="M171" s="315">
        <f t="shared" si="30"/>
        <v>7622.5952894851189</v>
      </c>
      <c r="N171" s="315">
        <f t="shared" si="31"/>
        <v>1524.5190578970239</v>
      </c>
      <c r="O171" s="315">
        <f t="shared" si="32"/>
        <v>9147.114347382143</v>
      </c>
      <c r="P171" s="315">
        <f t="shared" si="26"/>
        <v>152.45190578970238</v>
      </c>
      <c r="Q171" s="315">
        <f t="shared" si="33"/>
        <v>32</v>
      </c>
      <c r="R171" s="316">
        <f t="shared" si="27"/>
        <v>14.292366167784598</v>
      </c>
      <c r="S171" s="18"/>
      <c r="T171" s="18"/>
      <c r="U171" s="18"/>
    </row>
    <row r="172" spans="1:21" ht="15.75" thickBot="1" x14ac:dyDescent="0.3">
      <c r="A172" s="254" t="s">
        <v>519</v>
      </c>
      <c r="B172" s="311">
        <f t="shared" si="34"/>
        <v>164</v>
      </c>
      <c r="C172" s="312" t="s">
        <v>362</v>
      </c>
      <c r="D172" s="312" t="s">
        <v>220</v>
      </c>
      <c r="E172" s="313">
        <v>15</v>
      </c>
      <c r="F172" s="314">
        <f>заміна!$J$9</f>
        <v>5212.2307784558179</v>
      </c>
      <c r="G172" s="314">
        <f>заміна!$J$14</f>
        <v>507.08099872403142</v>
      </c>
      <c r="H172" s="314">
        <f>заміна!$J$15</f>
        <v>194.75031971928692</v>
      </c>
      <c r="I172" s="314">
        <f>заміна!$J$19</f>
        <v>521.22307784558177</v>
      </c>
      <c r="J172" s="314">
        <f>заміна!$J$20</f>
        <v>965.29277621170775</v>
      </c>
      <c r="K172" s="315">
        <f t="shared" si="28"/>
        <v>7400.5779509564263</v>
      </c>
      <c r="L172" s="315">
        <f t="shared" si="29"/>
        <v>222.01733852869279</v>
      </c>
      <c r="M172" s="315">
        <f t="shared" si="30"/>
        <v>7622.5952894851189</v>
      </c>
      <c r="N172" s="315">
        <f t="shared" si="31"/>
        <v>1524.5190578970239</v>
      </c>
      <c r="O172" s="315">
        <f t="shared" si="32"/>
        <v>9147.114347382143</v>
      </c>
      <c r="P172" s="315">
        <f t="shared" si="26"/>
        <v>152.45190578970238</v>
      </c>
      <c r="Q172" s="315">
        <f t="shared" si="33"/>
        <v>15</v>
      </c>
      <c r="R172" s="316">
        <f t="shared" si="27"/>
        <v>30.490381157940476</v>
      </c>
      <c r="S172" s="18"/>
      <c r="T172" s="18"/>
      <c r="U172" s="18"/>
    </row>
    <row r="173" spans="1:21" ht="15.75" thickBot="1" x14ac:dyDescent="0.3">
      <c r="A173" s="254" t="s">
        <v>519</v>
      </c>
      <c r="B173" s="311">
        <f t="shared" si="34"/>
        <v>165</v>
      </c>
      <c r="C173" s="312" t="s">
        <v>366</v>
      </c>
      <c r="D173" s="312" t="s">
        <v>379</v>
      </c>
      <c r="E173" s="313">
        <v>46</v>
      </c>
      <c r="F173" s="314">
        <f>заміна!$J$9</f>
        <v>5212.2307784558179</v>
      </c>
      <c r="G173" s="314">
        <f>заміна!$J$14</f>
        <v>507.08099872403142</v>
      </c>
      <c r="H173" s="314">
        <f>заміна!$J$15</f>
        <v>194.75031971928692</v>
      </c>
      <c r="I173" s="314">
        <f>заміна!$J$19</f>
        <v>521.22307784558177</v>
      </c>
      <c r="J173" s="314">
        <f>заміна!$J$20</f>
        <v>965.29277621170775</v>
      </c>
      <c r="K173" s="315">
        <f t="shared" si="28"/>
        <v>7400.5779509564263</v>
      </c>
      <c r="L173" s="315">
        <f t="shared" si="29"/>
        <v>222.01733852869279</v>
      </c>
      <c r="M173" s="315">
        <f t="shared" si="30"/>
        <v>7622.5952894851189</v>
      </c>
      <c r="N173" s="315">
        <f t="shared" si="31"/>
        <v>1524.5190578970239</v>
      </c>
      <c r="O173" s="315">
        <f t="shared" si="32"/>
        <v>9147.114347382143</v>
      </c>
      <c r="P173" s="315">
        <f t="shared" si="26"/>
        <v>152.45190578970238</v>
      </c>
      <c r="Q173" s="315">
        <f t="shared" si="33"/>
        <v>46</v>
      </c>
      <c r="R173" s="316">
        <f t="shared" si="27"/>
        <v>9.9425155949805895</v>
      </c>
      <c r="S173" s="18"/>
      <c r="T173" s="18"/>
      <c r="U173" s="18"/>
    </row>
    <row r="174" spans="1:21" ht="15.75" thickBot="1" x14ac:dyDescent="0.3">
      <c r="A174" s="254" t="s">
        <v>519</v>
      </c>
      <c r="B174" s="311">
        <f t="shared" si="34"/>
        <v>166</v>
      </c>
      <c r="C174" s="312" t="s">
        <v>366</v>
      </c>
      <c r="D174" s="312" t="s">
        <v>199</v>
      </c>
      <c r="E174" s="313">
        <v>62</v>
      </c>
      <c r="F174" s="314">
        <f>заміна!$J$9</f>
        <v>5212.2307784558179</v>
      </c>
      <c r="G174" s="314">
        <f>заміна!$J$14</f>
        <v>507.08099872403142</v>
      </c>
      <c r="H174" s="314">
        <f>заміна!$J$15</f>
        <v>194.75031971928692</v>
      </c>
      <c r="I174" s="314">
        <f>заміна!$J$19</f>
        <v>521.22307784558177</v>
      </c>
      <c r="J174" s="314">
        <f>заміна!$J$20</f>
        <v>965.29277621170775</v>
      </c>
      <c r="K174" s="315">
        <f t="shared" si="28"/>
        <v>7400.5779509564263</v>
      </c>
      <c r="L174" s="315">
        <f t="shared" si="29"/>
        <v>222.01733852869279</v>
      </c>
      <c r="M174" s="315">
        <f t="shared" si="30"/>
        <v>7622.5952894851189</v>
      </c>
      <c r="N174" s="315">
        <f t="shared" si="31"/>
        <v>1524.5190578970239</v>
      </c>
      <c r="O174" s="315">
        <f t="shared" si="32"/>
        <v>9147.114347382143</v>
      </c>
      <c r="P174" s="315">
        <f t="shared" si="26"/>
        <v>152.45190578970238</v>
      </c>
      <c r="Q174" s="315">
        <f t="shared" si="33"/>
        <v>62</v>
      </c>
      <c r="R174" s="316">
        <f t="shared" si="27"/>
        <v>7.3767051188565667</v>
      </c>
      <c r="S174" s="18"/>
      <c r="T174" s="18"/>
      <c r="U174" s="18"/>
    </row>
    <row r="175" spans="1:21" ht="15.75" thickBot="1" x14ac:dyDescent="0.3">
      <c r="A175" s="254" t="s">
        <v>519</v>
      </c>
      <c r="B175" s="311">
        <f t="shared" si="34"/>
        <v>167</v>
      </c>
      <c r="C175" s="312" t="s">
        <v>145</v>
      </c>
      <c r="D175" s="312" t="s">
        <v>380</v>
      </c>
      <c r="E175" s="313">
        <v>31</v>
      </c>
      <c r="F175" s="314">
        <f>заміна!$J$9</f>
        <v>5212.2307784558179</v>
      </c>
      <c r="G175" s="314">
        <f>заміна!$J$14</f>
        <v>507.08099872403142</v>
      </c>
      <c r="H175" s="314">
        <f>заміна!$J$15</f>
        <v>194.75031971928692</v>
      </c>
      <c r="I175" s="314">
        <f>заміна!$J$19</f>
        <v>521.22307784558177</v>
      </c>
      <c r="J175" s="314">
        <f>заміна!$J$20</f>
        <v>965.29277621170775</v>
      </c>
      <c r="K175" s="315">
        <f t="shared" si="28"/>
        <v>7400.5779509564263</v>
      </c>
      <c r="L175" s="315">
        <f t="shared" si="29"/>
        <v>222.01733852869279</v>
      </c>
      <c r="M175" s="315">
        <f t="shared" si="30"/>
        <v>7622.5952894851189</v>
      </c>
      <c r="N175" s="315">
        <f t="shared" si="31"/>
        <v>1524.5190578970239</v>
      </c>
      <c r="O175" s="315">
        <f t="shared" si="32"/>
        <v>9147.114347382143</v>
      </c>
      <c r="P175" s="315">
        <f t="shared" si="26"/>
        <v>152.45190578970238</v>
      </c>
      <c r="Q175" s="315">
        <f t="shared" si="33"/>
        <v>31</v>
      </c>
      <c r="R175" s="316">
        <f t="shared" si="27"/>
        <v>14.753410237713133</v>
      </c>
      <c r="S175" s="18"/>
      <c r="T175" s="18"/>
      <c r="U175" s="18"/>
    </row>
    <row r="176" spans="1:21" ht="15.75" thickBot="1" x14ac:dyDescent="0.3">
      <c r="A176" s="254" t="s">
        <v>519</v>
      </c>
      <c r="B176" s="311">
        <f t="shared" si="34"/>
        <v>168</v>
      </c>
      <c r="C176" s="312" t="s">
        <v>145</v>
      </c>
      <c r="D176" s="312" t="s">
        <v>381</v>
      </c>
      <c r="E176" s="313">
        <v>40</v>
      </c>
      <c r="F176" s="314">
        <f>заміна!$J$9</f>
        <v>5212.2307784558179</v>
      </c>
      <c r="G176" s="314">
        <f>заміна!$J$14</f>
        <v>507.08099872403142</v>
      </c>
      <c r="H176" s="314">
        <f>заміна!$J$15</f>
        <v>194.75031971928692</v>
      </c>
      <c r="I176" s="314">
        <f>заміна!$J$19</f>
        <v>521.22307784558177</v>
      </c>
      <c r="J176" s="314">
        <f>заміна!$J$20</f>
        <v>965.29277621170775</v>
      </c>
      <c r="K176" s="315">
        <f t="shared" si="28"/>
        <v>7400.5779509564263</v>
      </c>
      <c r="L176" s="315">
        <f t="shared" si="29"/>
        <v>222.01733852869279</v>
      </c>
      <c r="M176" s="315">
        <f t="shared" si="30"/>
        <v>7622.5952894851189</v>
      </c>
      <c r="N176" s="315">
        <f t="shared" si="31"/>
        <v>1524.5190578970239</v>
      </c>
      <c r="O176" s="315">
        <f t="shared" si="32"/>
        <v>9147.114347382143</v>
      </c>
      <c r="P176" s="315">
        <f t="shared" si="26"/>
        <v>152.45190578970238</v>
      </c>
      <c r="Q176" s="315">
        <f t="shared" si="33"/>
        <v>40</v>
      </c>
      <c r="R176" s="316">
        <f t="shared" si="27"/>
        <v>11.433892934227678</v>
      </c>
      <c r="S176" s="18"/>
      <c r="T176" s="18"/>
      <c r="U176" s="18"/>
    </row>
    <row r="177" spans="1:21" ht="15.75" thickBot="1" x14ac:dyDescent="0.3">
      <c r="A177" s="254" t="s">
        <v>519</v>
      </c>
      <c r="B177" s="311">
        <f t="shared" si="34"/>
        <v>169</v>
      </c>
      <c r="C177" s="312" t="s">
        <v>145</v>
      </c>
      <c r="D177" s="312" t="s">
        <v>382</v>
      </c>
      <c r="E177" s="313">
        <v>32</v>
      </c>
      <c r="F177" s="314">
        <f>заміна!$J$9</f>
        <v>5212.2307784558179</v>
      </c>
      <c r="G177" s="314">
        <f>заміна!$J$14</f>
        <v>507.08099872403142</v>
      </c>
      <c r="H177" s="314">
        <f>заміна!$J$15</f>
        <v>194.75031971928692</v>
      </c>
      <c r="I177" s="314">
        <f>заміна!$J$19</f>
        <v>521.22307784558177</v>
      </c>
      <c r="J177" s="314">
        <f>заміна!$J$20</f>
        <v>965.29277621170775</v>
      </c>
      <c r="K177" s="315">
        <f t="shared" si="28"/>
        <v>7400.5779509564263</v>
      </c>
      <c r="L177" s="315">
        <f t="shared" si="29"/>
        <v>222.01733852869279</v>
      </c>
      <c r="M177" s="315">
        <f t="shared" si="30"/>
        <v>7622.5952894851189</v>
      </c>
      <c r="N177" s="315">
        <f t="shared" si="31"/>
        <v>1524.5190578970239</v>
      </c>
      <c r="O177" s="315">
        <f t="shared" si="32"/>
        <v>9147.114347382143</v>
      </c>
      <c r="P177" s="315">
        <f t="shared" si="26"/>
        <v>152.45190578970238</v>
      </c>
      <c r="Q177" s="315">
        <f t="shared" si="33"/>
        <v>32</v>
      </c>
      <c r="R177" s="316">
        <f t="shared" si="27"/>
        <v>14.292366167784598</v>
      </c>
      <c r="S177" s="18"/>
      <c r="T177" s="18"/>
      <c r="U177" s="18"/>
    </row>
    <row r="178" spans="1:21" ht="15.75" thickBot="1" x14ac:dyDescent="0.3">
      <c r="A178" s="254" t="s">
        <v>519</v>
      </c>
      <c r="B178" s="311">
        <f t="shared" si="34"/>
        <v>170</v>
      </c>
      <c r="C178" s="312" t="s">
        <v>383</v>
      </c>
      <c r="D178" s="312" t="s">
        <v>301</v>
      </c>
      <c r="E178" s="313">
        <v>32</v>
      </c>
      <c r="F178" s="314">
        <f>заміна!$J$9</f>
        <v>5212.2307784558179</v>
      </c>
      <c r="G178" s="314">
        <f>заміна!$J$14</f>
        <v>507.08099872403142</v>
      </c>
      <c r="H178" s="314">
        <f>заміна!$J$15</f>
        <v>194.75031971928692</v>
      </c>
      <c r="I178" s="314">
        <f>заміна!$J$19</f>
        <v>521.22307784558177</v>
      </c>
      <c r="J178" s="314">
        <f>заміна!$J$20</f>
        <v>965.29277621170775</v>
      </c>
      <c r="K178" s="315">
        <f t="shared" si="28"/>
        <v>7400.5779509564263</v>
      </c>
      <c r="L178" s="315">
        <f t="shared" si="29"/>
        <v>222.01733852869279</v>
      </c>
      <c r="M178" s="315">
        <f t="shared" si="30"/>
        <v>7622.5952894851189</v>
      </c>
      <c r="N178" s="315">
        <f t="shared" si="31"/>
        <v>1524.5190578970239</v>
      </c>
      <c r="O178" s="315">
        <f t="shared" si="32"/>
        <v>9147.114347382143</v>
      </c>
      <c r="P178" s="315">
        <f t="shared" si="26"/>
        <v>152.45190578970238</v>
      </c>
      <c r="Q178" s="315">
        <f t="shared" si="33"/>
        <v>32</v>
      </c>
      <c r="R178" s="316">
        <f t="shared" si="27"/>
        <v>14.292366167784598</v>
      </c>
      <c r="S178" s="18"/>
      <c r="T178" s="18"/>
      <c r="U178" s="18"/>
    </row>
    <row r="179" spans="1:21" ht="15.75" thickBot="1" x14ac:dyDescent="0.3">
      <c r="A179" s="254" t="s">
        <v>519</v>
      </c>
      <c r="B179" s="311">
        <f t="shared" si="34"/>
        <v>171</v>
      </c>
      <c r="C179" s="312" t="s">
        <v>335</v>
      </c>
      <c r="D179" s="312" t="s">
        <v>202</v>
      </c>
      <c r="E179" s="313">
        <v>32</v>
      </c>
      <c r="F179" s="314">
        <f>заміна!$J$9</f>
        <v>5212.2307784558179</v>
      </c>
      <c r="G179" s="314">
        <f>заміна!$J$14</f>
        <v>507.08099872403142</v>
      </c>
      <c r="H179" s="314">
        <f>заміна!$J$15</f>
        <v>194.75031971928692</v>
      </c>
      <c r="I179" s="314">
        <f>заміна!$J$19</f>
        <v>521.22307784558177</v>
      </c>
      <c r="J179" s="314">
        <f>заміна!$J$20</f>
        <v>965.29277621170775</v>
      </c>
      <c r="K179" s="315">
        <f t="shared" si="28"/>
        <v>7400.5779509564263</v>
      </c>
      <c r="L179" s="315">
        <f t="shared" si="29"/>
        <v>222.01733852869279</v>
      </c>
      <c r="M179" s="315">
        <f t="shared" si="30"/>
        <v>7622.5952894851189</v>
      </c>
      <c r="N179" s="315">
        <f t="shared" si="31"/>
        <v>1524.5190578970239</v>
      </c>
      <c r="O179" s="315">
        <f t="shared" si="32"/>
        <v>9147.114347382143</v>
      </c>
      <c r="P179" s="315">
        <f t="shared" si="26"/>
        <v>152.45190578970238</v>
      </c>
      <c r="Q179" s="315">
        <f t="shared" si="33"/>
        <v>32</v>
      </c>
      <c r="R179" s="316">
        <f t="shared" si="27"/>
        <v>14.292366167784598</v>
      </c>
      <c r="S179" s="18"/>
      <c r="T179" s="18"/>
      <c r="U179" s="18"/>
    </row>
    <row r="180" spans="1:21" ht="15.75" thickBot="1" x14ac:dyDescent="0.3">
      <c r="A180" s="254" t="s">
        <v>519</v>
      </c>
      <c r="B180" s="311">
        <f t="shared" si="34"/>
        <v>172</v>
      </c>
      <c r="C180" s="312" t="s">
        <v>335</v>
      </c>
      <c r="D180" s="312" t="s">
        <v>172</v>
      </c>
      <c r="E180" s="313">
        <v>45</v>
      </c>
      <c r="F180" s="314">
        <f>заміна!$J$9</f>
        <v>5212.2307784558179</v>
      </c>
      <c r="G180" s="314">
        <f>заміна!$J$14</f>
        <v>507.08099872403142</v>
      </c>
      <c r="H180" s="314">
        <f>заміна!$J$15</f>
        <v>194.75031971928692</v>
      </c>
      <c r="I180" s="314">
        <f>заміна!$J$19</f>
        <v>521.22307784558177</v>
      </c>
      <c r="J180" s="314">
        <f>заміна!$J$20</f>
        <v>965.29277621170775</v>
      </c>
      <c r="K180" s="315">
        <f t="shared" si="28"/>
        <v>7400.5779509564263</v>
      </c>
      <c r="L180" s="315">
        <f t="shared" si="29"/>
        <v>222.01733852869279</v>
      </c>
      <c r="M180" s="315">
        <f t="shared" si="30"/>
        <v>7622.5952894851189</v>
      </c>
      <c r="N180" s="315">
        <f t="shared" si="31"/>
        <v>1524.5190578970239</v>
      </c>
      <c r="O180" s="315">
        <f t="shared" si="32"/>
        <v>9147.114347382143</v>
      </c>
      <c r="P180" s="315">
        <f t="shared" si="26"/>
        <v>152.45190578970238</v>
      </c>
      <c r="Q180" s="315">
        <f t="shared" si="33"/>
        <v>45</v>
      </c>
      <c r="R180" s="316">
        <f t="shared" si="27"/>
        <v>10.163460385980159</v>
      </c>
      <c r="S180" s="18"/>
      <c r="T180" s="18"/>
      <c r="U180" s="18"/>
    </row>
    <row r="181" spans="1:21" ht="15.75" thickBot="1" x14ac:dyDescent="0.3">
      <c r="A181" s="254" t="s">
        <v>519</v>
      </c>
      <c r="B181" s="311">
        <f t="shared" si="34"/>
        <v>173</v>
      </c>
      <c r="C181" s="312" t="s">
        <v>298</v>
      </c>
      <c r="D181" s="312" t="s">
        <v>374</v>
      </c>
      <c r="E181" s="313">
        <v>79</v>
      </c>
      <c r="F181" s="314">
        <f>заміна!$J$9</f>
        <v>5212.2307784558179</v>
      </c>
      <c r="G181" s="314">
        <f>заміна!$J$14</f>
        <v>507.08099872403142</v>
      </c>
      <c r="H181" s="314">
        <f>заміна!$J$15</f>
        <v>194.75031971928692</v>
      </c>
      <c r="I181" s="314">
        <f>заміна!$J$19</f>
        <v>521.22307784558177</v>
      </c>
      <c r="J181" s="314">
        <f>заміна!$J$20</f>
        <v>965.29277621170775</v>
      </c>
      <c r="K181" s="315">
        <f t="shared" si="28"/>
        <v>7400.5779509564263</v>
      </c>
      <c r="L181" s="315">
        <f t="shared" si="29"/>
        <v>222.01733852869279</v>
      </c>
      <c r="M181" s="315">
        <f t="shared" si="30"/>
        <v>7622.5952894851189</v>
      </c>
      <c r="N181" s="315">
        <f t="shared" si="31"/>
        <v>1524.5190578970239</v>
      </c>
      <c r="O181" s="315">
        <f t="shared" si="32"/>
        <v>9147.114347382143</v>
      </c>
      <c r="P181" s="315">
        <f t="shared" si="26"/>
        <v>152.45190578970238</v>
      </c>
      <c r="Q181" s="315">
        <f t="shared" si="33"/>
        <v>79</v>
      </c>
      <c r="R181" s="316">
        <f t="shared" si="27"/>
        <v>5.7893128780899641</v>
      </c>
      <c r="S181" s="18"/>
      <c r="T181" s="18"/>
      <c r="U181" s="18"/>
    </row>
    <row r="182" spans="1:21" ht="15.75" thickBot="1" x14ac:dyDescent="0.3">
      <c r="A182" s="254" t="s">
        <v>519</v>
      </c>
      <c r="B182" s="311">
        <f t="shared" si="34"/>
        <v>174</v>
      </c>
      <c r="C182" s="312" t="s">
        <v>362</v>
      </c>
      <c r="D182" s="312" t="s">
        <v>340</v>
      </c>
      <c r="E182" s="313">
        <v>32</v>
      </c>
      <c r="F182" s="314">
        <f>заміна!$J$9</f>
        <v>5212.2307784558179</v>
      </c>
      <c r="G182" s="314">
        <f>заміна!$J$14</f>
        <v>507.08099872403142</v>
      </c>
      <c r="H182" s="314">
        <f>заміна!$J$15</f>
        <v>194.75031971928692</v>
      </c>
      <c r="I182" s="314">
        <f>заміна!$J$19</f>
        <v>521.22307784558177</v>
      </c>
      <c r="J182" s="314">
        <f>заміна!$J$20</f>
        <v>965.29277621170775</v>
      </c>
      <c r="K182" s="315">
        <f t="shared" si="28"/>
        <v>7400.5779509564263</v>
      </c>
      <c r="L182" s="315">
        <f t="shared" si="29"/>
        <v>222.01733852869279</v>
      </c>
      <c r="M182" s="315">
        <f t="shared" si="30"/>
        <v>7622.5952894851189</v>
      </c>
      <c r="N182" s="315">
        <f t="shared" si="31"/>
        <v>1524.5190578970239</v>
      </c>
      <c r="O182" s="315">
        <f t="shared" si="32"/>
        <v>9147.114347382143</v>
      </c>
      <c r="P182" s="315">
        <f t="shared" si="26"/>
        <v>152.45190578970238</v>
      </c>
      <c r="Q182" s="315">
        <f t="shared" si="33"/>
        <v>32</v>
      </c>
      <c r="R182" s="316">
        <f t="shared" si="27"/>
        <v>14.292366167784598</v>
      </c>
      <c r="S182" s="18"/>
      <c r="T182" s="18"/>
      <c r="U182" s="18"/>
    </row>
    <row r="183" spans="1:21" ht="15.75" thickBot="1" x14ac:dyDescent="0.3">
      <c r="A183" s="254" t="s">
        <v>519</v>
      </c>
      <c r="B183" s="311">
        <f t="shared" si="34"/>
        <v>175</v>
      </c>
      <c r="C183" s="312" t="s">
        <v>360</v>
      </c>
      <c r="D183" s="312" t="s">
        <v>384</v>
      </c>
      <c r="E183" s="313">
        <v>68</v>
      </c>
      <c r="F183" s="314">
        <f>заміна!$J$9</f>
        <v>5212.2307784558179</v>
      </c>
      <c r="G183" s="314">
        <f>заміна!$J$14</f>
        <v>507.08099872403142</v>
      </c>
      <c r="H183" s="314">
        <f>заміна!$J$15</f>
        <v>194.75031971928692</v>
      </c>
      <c r="I183" s="314">
        <f>заміна!$J$19</f>
        <v>521.22307784558177</v>
      </c>
      <c r="J183" s="314">
        <f>заміна!$J$20</f>
        <v>965.29277621170775</v>
      </c>
      <c r="K183" s="315">
        <f t="shared" si="28"/>
        <v>7400.5779509564263</v>
      </c>
      <c r="L183" s="315">
        <f t="shared" si="29"/>
        <v>222.01733852869279</v>
      </c>
      <c r="M183" s="315">
        <f t="shared" si="30"/>
        <v>7622.5952894851189</v>
      </c>
      <c r="N183" s="315">
        <f t="shared" si="31"/>
        <v>1524.5190578970239</v>
      </c>
      <c r="O183" s="315">
        <f t="shared" si="32"/>
        <v>9147.114347382143</v>
      </c>
      <c r="P183" s="315">
        <f t="shared" si="26"/>
        <v>152.45190578970238</v>
      </c>
      <c r="Q183" s="315">
        <f t="shared" si="33"/>
        <v>68</v>
      </c>
      <c r="R183" s="316">
        <f t="shared" si="27"/>
        <v>6.7258193730751046</v>
      </c>
      <c r="S183" s="18"/>
      <c r="T183" s="18"/>
      <c r="U183" s="18"/>
    </row>
    <row r="184" spans="1:21" ht="15.75" thickBot="1" x14ac:dyDescent="0.3">
      <c r="A184" s="254" t="s">
        <v>519</v>
      </c>
      <c r="B184" s="311">
        <f t="shared" si="34"/>
        <v>176</v>
      </c>
      <c r="C184" s="312" t="s">
        <v>375</v>
      </c>
      <c r="D184" s="312" t="s">
        <v>385</v>
      </c>
      <c r="E184" s="313">
        <v>90</v>
      </c>
      <c r="F184" s="314">
        <f>заміна!$J$9</f>
        <v>5212.2307784558179</v>
      </c>
      <c r="G184" s="314">
        <f>заміна!$J$14</f>
        <v>507.08099872403142</v>
      </c>
      <c r="H184" s="314">
        <f>заміна!$J$15</f>
        <v>194.75031971928692</v>
      </c>
      <c r="I184" s="314">
        <f>заміна!$J$19</f>
        <v>521.22307784558177</v>
      </c>
      <c r="J184" s="314">
        <f>заміна!$J$20</f>
        <v>965.29277621170775</v>
      </c>
      <c r="K184" s="315">
        <f t="shared" si="28"/>
        <v>7400.5779509564263</v>
      </c>
      <c r="L184" s="315">
        <f t="shared" si="29"/>
        <v>222.01733852869279</v>
      </c>
      <c r="M184" s="315">
        <f t="shared" si="30"/>
        <v>7622.5952894851189</v>
      </c>
      <c r="N184" s="315">
        <f t="shared" si="31"/>
        <v>1524.5190578970239</v>
      </c>
      <c r="O184" s="315">
        <f t="shared" si="32"/>
        <v>9147.114347382143</v>
      </c>
      <c r="P184" s="315">
        <f t="shared" si="26"/>
        <v>152.45190578970238</v>
      </c>
      <c r="Q184" s="315">
        <f t="shared" si="33"/>
        <v>90</v>
      </c>
      <c r="R184" s="316">
        <f t="shared" si="27"/>
        <v>5.0817301929900793</v>
      </c>
    </row>
    <row r="185" spans="1:21" ht="15.75" thickBot="1" x14ac:dyDescent="0.3">
      <c r="A185" s="254" t="s">
        <v>519</v>
      </c>
      <c r="B185" s="311">
        <f t="shared" si="34"/>
        <v>177</v>
      </c>
      <c r="C185" s="312" t="s">
        <v>348</v>
      </c>
      <c r="D185" s="312" t="s">
        <v>202</v>
      </c>
      <c r="E185" s="313">
        <v>33</v>
      </c>
      <c r="F185" s="314">
        <f>заміна!$J$9</f>
        <v>5212.2307784558179</v>
      </c>
      <c r="G185" s="314">
        <f>заміна!$J$14</f>
        <v>507.08099872403142</v>
      </c>
      <c r="H185" s="314">
        <f>заміна!$J$15</f>
        <v>194.75031971928692</v>
      </c>
      <c r="I185" s="314">
        <f>заміна!$J$19</f>
        <v>521.22307784558177</v>
      </c>
      <c r="J185" s="314">
        <f>заміна!$J$20</f>
        <v>965.29277621170775</v>
      </c>
      <c r="K185" s="315">
        <f t="shared" si="28"/>
        <v>7400.5779509564263</v>
      </c>
      <c r="L185" s="315">
        <f t="shared" si="29"/>
        <v>222.01733852869279</v>
      </c>
      <c r="M185" s="315">
        <f t="shared" si="30"/>
        <v>7622.5952894851189</v>
      </c>
      <c r="N185" s="315">
        <f t="shared" si="31"/>
        <v>1524.5190578970239</v>
      </c>
      <c r="O185" s="315">
        <f t="shared" si="32"/>
        <v>9147.114347382143</v>
      </c>
      <c r="P185" s="315">
        <f t="shared" si="26"/>
        <v>152.45190578970238</v>
      </c>
      <c r="Q185" s="315">
        <f t="shared" si="33"/>
        <v>33</v>
      </c>
      <c r="R185" s="316">
        <f t="shared" si="27"/>
        <v>13.859264162700216</v>
      </c>
    </row>
    <row r="186" spans="1:21" ht="15.75" thickBot="1" x14ac:dyDescent="0.3">
      <c r="A186" s="254" t="s">
        <v>519</v>
      </c>
      <c r="B186" s="311">
        <f t="shared" si="34"/>
        <v>178</v>
      </c>
      <c r="C186" s="312" t="s">
        <v>366</v>
      </c>
      <c r="D186" s="312" t="s">
        <v>220</v>
      </c>
      <c r="E186" s="313">
        <v>29</v>
      </c>
      <c r="F186" s="314">
        <f>заміна!$J$9</f>
        <v>5212.2307784558179</v>
      </c>
      <c r="G186" s="314">
        <f>заміна!$J$14</f>
        <v>507.08099872403142</v>
      </c>
      <c r="H186" s="314">
        <f>заміна!$J$15</f>
        <v>194.75031971928692</v>
      </c>
      <c r="I186" s="314">
        <f>заміна!$J$19</f>
        <v>521.22307784558177</v>
      </c>
      <c r="J186" s="314">
        <f>заміна!$J$20</f>
        <v>965.29277621170775</v>
      </c>
      <c r="K186" s="315">
        <f t="shared" si="28"/>
        <v>7400.5779509564263</v>
      </c>
      <c r="L186" s="315">
        <f t="shared" si="29"/>
        <v>222.01733852869279</v>
      </c>
      <c r="M186" s="315">
        <f t="shared" si="30"/>
        <v>7622.5952894851189</v>
      </c>
      <c r="N186" s="315">
        <f t="shared" si="31"/>
        <v>1524.5190578970239</v>
      </c>
      <c r="O186" s="315">
        <f t="shared" si="32"/>
        <v>9147.114347382143</v>
      </c>
      <c r="P186" s="315">
        <f t="shared" si="26"/>
        <v>152.45190578970238</v>
      </c>
      <c r="Q186" s="315">
        <f t="shared" si="33"/>
        <v>29</v>
      </c>
      <c r="R186" s="316">
        <f t="shared" si="27"/>
        <v>15.77088680583128</v>
      </c>
    </row>
    <row r="187" spans="1:21" ht="15.75" thickBot="1" x14ac:dyDescent="0.3">
      <c r="A187" s="254" t="s">
        <v>519</v>
      </c>
      <c r="B187" s="311">
        <f t="shared" si="34"/>
        <v>179</v>
      </c>
      <c r="C187" s="312" t="s">
        <v>366</v>
      </c>
      <c r="D187" s="312" t="s">
        <v>208</v>
      </c>
      <c r="E187" s="313">
        <v>38</v>
      </c>
      <c r="F187" s="314">
        <f>заміна!$J$9</f>
        <v>5212.2307784558179</v>
      </c>
      <c r="G187" s="314">
        <f>заміна!$J$14</f>
        <v>507.08099872403142</v>
      </c>
      <c r="H187" s="314">
        <f>заміна!$J$15</f>
        <v>194.75031971928692</v>
      </c>
      <c r="I187" s="314">
        <f>заміна!$J$19</f>
        <v>521.22307784558177</v>
      </c>
      <c r="J187" s="314">
        <f>заміна!$J$20</f>
        <v>965.29277621170775</v>
      </c>
      <c r="K187" s="315">
        <f t="shared" si="28"/>
        <v>7400.5779509564263</v>
      </c>
      <c r="L187" s="315">
        <f t="shared" si="29"/>
        <v>222.01733852869279</v>
      </c>
      <c r="M187" s="315">
        <f t="shared" si="30"/>
        <v>7622.5952894851189</v>
      </c>
      <c r="N187" s="315">
        <f t="shared" si="31"/>
        <v>1524.5190578970239</v>
      </c>
      <c r="O187" s="315">
        <f t="shared" si="32"/>
        <v>9147.114347382143</v>
      </c>
      <c r="P187" s="315">
        <f t="shared" si="26"/>
        <v>152.45190578970238</v>
      </c>
      <c r="Q187" s="315">
        <f t="shared" si="33"/>
        <v>38</v>
      </c>
      <c r="R187" s="316">
        <f t="shared" si="27"/>
        <v>12.035676772871241</v>
      </c>
    </row>
    <row r="188" spans="1:21" ht="15.75" thickBot="1" x14ac:dyDescent="0.3">
      <c r="A188" s="254" t="s">
        <v>519</v>
      </c>
      <c r="B188" s="311">
        <f t="shared" si="34"/>
        <v>180</v>
      </c>
      <c r="C188" s="312" t="s">
        <v>366</v>
      </c>
      <c r="D188" s="312" t="s">
        <v>386</v>
      </c>
      <c r="E188" s="313">
        <v>47</v>
      </c>
      <c r="F188" s="314">
        <f>заміна!$J$9</f>
        <v>5212.2307784558179</v>
      </c>
      <c r="G188" s="314">
        <f>заміна!$J$14</f>
        <v>507.08099872403142</v>
      </c>
      <c r="H188" s="314">
        <f>заміна!$J$15</f>
        <v>194.75031971928692</v>
      </c>
      <c r="I188" s="314">
        <f>заміна!$J$19</f>
        <v>521.22307784558177</v>
      </c>
      <c r="J188" s="314">
        <f>заміна!$J$20</f>
        <v>965.29277621170775</v>
      </c>
      <c r="K188" s="315">
        <f t="shared" si="28"/>
        <v>7400.5779509564263</v>
      </c>
      <c r="L188" s="315">
        <f t="shared" si="29"/>
        <v>222.01733852869279</v>
      </c>
      <c r="M188" s="315">
        <f t="shared" si="30"/>
        <v>7622.5952894851189</v>
      </c>
      <c r="N188" s="315">
        <f t="shared" si="31"/>
        <v>1524.5190578970239</v>
      </c>
      <c r="O188" s="315">
        <f t="shared" si="32"/>
        <v>9147.114347382143</v>
      </c>
      <c r="P188" s="315">
        <f t="shared" si="26"/>
        <v>152.45190578970238</v>
      </c>
      <c r="Q188" s="315">
        <f t="shared" si="33"/>
        <v>47</v>
      </c>
      <c r="R188" s="316">
        <f t="shared" si="27"/>
        <v>9.7309727099810033</v>
      </c>
    </row>
    <row r="189" spans="1:21" ht="15.75" thickBot="1" x14ac:dyDescent="0.3">
      <c r="A189" s="254" t="s">
        <v>519</v>
      </c>
      <c r="B189" s="311">
        <f t="shared" si="34"/>
        <v>181</v>
      </c>
      <c r="C189" s="312" t="s">
        <v>362</v>
      </c>
      <c r="D189" s="312" t="s">
        <v>342</v>
      </c>
      <c r="E189" s="313">
        <v>32</v>
      </c>
      <c r="F189" s="314">
        <f>заміна!$J$9</f>
        <v>5212.2307784558179</v>
      </c>
      <c r="G189" s="314">
        <f>заміна!$J$14</f>
        <v>507.08099872403142</v>
      </c>
      <c r="H189" s="314">
        <f>заміна!$J$15</f>
        <v>194.75031971928692</v>
      </c>
      <c r="I189" s="314">
        <f>заміна!$J$19</f>
        <v>521.22307784558177</v>
      </c>
      <c r="J189" s="314">
        <f>заміна!$J$20</f>
        <v>965.29277621170775</v>
      </c>
      <c r="K189" s="315">
        <f t="shared" si="28"/>
        <v>7400.5779509564263</v>
      </c>
      <c r="L189" s="315">
        <f t="shared" si="29"/>
        <v>222.01733852869279</v>
      </c>
      <c r="M189" s="315">
        <f t="shared" si="30"/>
        <v>7622.5952894851189</v>
      </c>
      <c r="N189" s="315">
        <f t="shared" si="31"/>
        <v>1524.5190578970239</v>
      </c>
      <c r="O189" s="315">
        <f t="shared" si="32"/>
        <v>9147.114347382143</v>
      </c>
      <c r="P189" s="315">
        <f t="shared" si="26"/>
        <v>152.45190578970238</v>
      </c>
      <c r="Q189" s="315">
        <f t="shared" si="33"/>
        <v>32</v>
      </c>
      <c r="R189" s="316">
        <f t="shared" si="27"/>
        <v>14.292366167784598</v>
      </c>
    </row>
    <row r="190" spans="1:21" ht="15.75" thickBot="1" x14ac:dyDescent="0.3">
      <c r="A190" s="254" t="s">
        <v>519</v>
      </c>
      <c r="B190" s="311">
        <f t="shared" si="34"/>
        <v>182</v>
      </c>
      <c r="C190" s="312" t="s">
        <v>362</v>
      </c>
      <c r="D190" s="312" t="s">
        <v>387</v>
      </c>
      <c r="E190" s="313">
        <v>16</v>
      </c>
      <c r="F190" s="314">
        <f>заміна!$J$9</f>
        <v>5212.2307784558179</v>
      </c>
      <c r="G190" s="314">
        <f>заміна!$J$14</f>
        <v>507.08099872403142</v>
      </c>
      <c r="H190" s="314">
        <f>заміна!$J$15</f>
        <v>194.75031971928692</v>
      </c>
      <c r="I190" s="314">
        <f>заміна!$J$19</f>
        <v>521.22307784558177</v>
      </c>
      <c r="J190" s="314">
        <f>заміна!$J$20</f>
        <v>965.29277621170775</v>
      </c>
      <c r="K190" s="315">
        <f t="shared" si="28"/>
        <v>7400.5779509564263</v>
      </c>
      <c r="L190" s="315">
        <f t="shared" si="29"/>
        <v>222.01733852869279</v>
      </c>
      <c r="M190" s="315">
        <f t="shared" si="30"/>
        <v>7622.5952894851189</v>
      </c>
      <c r="N190" s="315">
        <f t="shared" si="31"/>
        <v>1524.5190578970239</v>
      </c>
      <c r="O190" s="315">
        <f t="shared" si="32"/>
        <v>9147.114347382143</v>
      </c>
      <c r="P190" s="315">
        <f t="shared" si="26"/>
        <v>152.45190578970238</v>
      </c>
      <c r="Q190" s="315">
        <f t="shared" si="33"/>
        <v>16</v>
      </c>
      <c r="R190" s="316">
        <f t="shared" si="27"/>
        <v>28.584732335569196</v>
      </c>
    </row>
    <row r="191" spans="1:21" ht="15.75" thickBot="1" x14ac:dyDescent="0.3">
      <c r="A191" s="254" t="s">
        <v>519</v>
      </c>
      <c r="B191" s="311">
        <f t="shared" si="34"/>
        <v>183</v>
      </c>
      <c r="C191" s="312" t="s">
        <v>362</v>
      </c>
      <c r="D191" s="312" t="s">
        <v>219</v>
      </c>
      <c r="E191" s="313">
        <v>31</v>
      </c>
      <c r="F191" s="314">
        <f>заміна!$J$9</f>
        <v>5212.2307784558179</v>
      </c>
      <c r="G191" s="314">
        <f>заміна!$J$14</f>
        <v>507.08099872403142</v>
      </c>
      <c r="H191" s="314">
        <f>заміна!$J$15</f>
        <v>194.75031971928692</v>
      </c>
      <c r="I191" s="314">
        <f>заміна!$J$19</f>
        <v>521.22307784558177</v>
      </c>
      <c r="J191" s="314">
        <f>заміна!$J$20</f>
        <v>965.29277621170775</v>
      </c>
      <c r="K191" s="315">
        <f t="shared" si="28"/>
        <v>7400.5779509564263</v>
      </c>
      <c r="L191" s="315">
        <f t="shared" si="29"/>
        <v>222.01733852869279</v>
      </c>
      <c r="M191" s="315">
        <f t="shared" si="30"/>
        <v>7622.5952894851189</v>
      </c>
      <c r="N191" s="315">
        <f t="shared" si="31"/>
        <v>1524.5190578970239</v>
      </c>
      <c r="O191" s="315">
        <f t="shared" si="32"/>
        <v>9147.114347382143</v>
      </c>
      <c r="P191" s="315">
        <f t="shared" si="26"/>
        <v>152.45190578970238</v>
      </c>
      <c r="Q191" s="315">
        <f t="shared" si="33"/>
        <v>31</v>
      </c>
      <c r="R191" s="316">
        <f t="shared" si="27"/>
        <v>14.753410237713133</v>
      </c>
    </row>
    <row r="192" spans="1:21" ht="15.75" thickBot="1" x14ac:dyDescent="0.3">
      <c r="A192" s="254" t="s">
        <v>519</v>
      </c>
      <c r="B192" s="311">
        <f t="shared" si="34"/>
        <v>184</v>
      </c>
      <c r="C192" s="312" t="s">
        <v>366</v>
      </c>
      <c r="D192" s="312" t="s">
        <v>215</v>
      </c>
      <c r="E192" s="313">
        <v>42</v>
      </c>
      <c r="F192" s="314">
        <f>заміна!$J$9</f>
        <v>5212.2307784558179</v>
      </c>
      <c r="G192" s="314">
        <f>заміна!$J$14</f>
        <v>507.08099872403142</v>
      </c>
      <c r="H192" s="314">
        <f>заміна!$J$15</f>
        <v>194.75031971928692</v>
      </c>
      <c r="I192" s="314">
        <f>заміна!$J$19</f>
        <v>521.22307784558177</v>
      </c>
      <c r="J192" s="314">
        <f>заміна!$J$20</f>
        <v>965.29277621170775</v>
      </c>
      <c r="K192" s="315">
        <f t="shared" si="28"/>
        <v>7400.5779509564263</v>
      </c>
      <c r="L192" s="315">
        <f t="shared" si="29"/>
        <v>222.01733852869279</v>
      </c>
      <c r="M192" s="315">
        <f t="shared" si="30"/>
        <v>7622.5952894851189</v>
      </c>
      <c r="N192" s="315">
        <f t="shared" si="31"/>
        <v>1524.5190578970239</v>
      </c>
      <c r="O192" s="315">
        <f t="shared" si="32"/>
        <v>9147.114347382143</v>
      </c>
      <c r="P192" s="315">
        <f t="shared" si="26"/>
        <v>152.45190578970238</v>
      </c>
      <c r="Q192" s="315">
        <f t="shared" si="33"/>
        <v>42</v>
      </c>
      <c r="R192" s="316">
        <f t="shared" si="27"/>
        <v>10.889421842121598</v>
      </c>
    </row>
    <row r="193" spans="1:18" ht="15.75" thickBot="1" x14ac:dyDescent="0.3">
      <c r="A193" s="254" t="s">
        <v>519</v>
      </c>
      <c r="B193" s="311">
        <f t="shared" si="34"/>
        <v>185</v>
      </c>
      <c r="C193" s="312" t="s">
        <v>362</v>
      </c>
      <c r="D193" s="312" t="s">
        <v>388</v>
      </c>
      <c r="E193" s="313">
        <v>16</v>
      </c>
      <c r="F193" s="314">
        <f>заміна!$J$9</f>
        <v>5212.2307784558179</v>
      </c>
      <c r="G193" s="314">
        <f>заміна!$J$14</f>
        <v>507.08099872403142</v>
      </c>
      <c r="H193" s="314">
        <f>заміна!$J$15</f>
        <v>194.75031971928692</v>
      </c>
      <c r="I193" s="314">
        <f>заміна!$J$19</f>
        <v>521.22307784558177</v>
      </c>
      <c r="J193" s="314">
        <f>заміна!$J$20</f>
        <v>965.29277621170775</v>
      </c>
      <c r="K193" s="315">
        <f t="shared" si="28"/>
        <v>7400.5779509564263</v>
      </c>
      <c r="L193" s="315">
        <f t="shared" si="29"/>
        <v>222.01733852869279</v>
      </c>
      <c r="M193" s="315">
        <f t="shared" si="30"/>
        <v>7622.5952894851189</v>
      </c>
      <c r="N193" s="315">
        <f t="shared" si="31"/>
        <v>1524.5190578970239</v>
      </c>
      <c r="O193" s="315">
        <f t="shared" si="32"/>
        <v>9147.114347382143</v>
      </c>
      <c r="P193" s="315">
        <f t="shared" si="26"/>
        <v>152.45190578970238</v>
      </c>
      <c r="Q193" s="315">
        <f t="shared" si="33"/>
        <v>16</v>
      </c>
      <c r="R193" s="316">
        <f t="shared" si="27"/>
        <v>28.584732335569196</v>
      </c>
    </row>
    <row r="194" spans="1:18" ht="15.75" thickBot="1" x14ac:dyDescent="0.3">
      <c r="A194" s="254" t="s">
        <v>519</v>
      </c>
      <c r="B194" s="311">
        <f t="shared" si="34"/>
        <v>186</v>
      </c>
      <c r="C194" s="312" t="s">
        <v>366</v>
      </c>
      <c r="D194" s="312" t="s">
        <v>389</v>
      </c>
      <c r="E194" s="313">
        <v>69</v>
      </c>
      <c r="F194" s="314">
        <f>заміна!$J$9</f>
        <v>5212.2307784558179</v>
      </c>
      <c r="G194" s="314">
        <f>заміна!$J$14</f>
        <v>507.08099872403142</v>
      </c>
      <c r="H194" s="314">
        <f>заміна!$J$15</f>
        <v>194.75031971928692</v>
      </c>
      <c r="I194" s="314">
        <f>заміна!$J$19</f>
        <v>521.22307784558177</v>
      </c>
      <c r="J194" s="314">
        <f>заміна!$J$20</f>
        <v>965.29277621170775</v>
      </c>
      <c r="K194" s="315">
        <f t="shared" si="28"/>
        <v>7400.5779509564263</v>
      </c>
      <c r="L194" s="315">
        <f t="shared" si="29"/>
        <v>222.01733852869279</v>
      </c>
      <c r="M194" s="315">
        <f t="shared" si="30"/>
        <v>7622.5952894851189</v>
      </c>
      <c r="N194" s="315">
        <f t="shared" si="31"/>
        <v>1524.5190578970239</v>
      </c>
      <c r="O194" s="315">
        <f t="shared" si="32"/>
        <v>9147.114347382143</v>
      </c>
      <c r="P194" s="315">
        <f t="shared" si="26"/>
        <v>152.45190578970238</v>
      </c>
      <c r="Q194" s="315">
        <f t="shared" si="33"/>
        <v>69</v>
      </c>
      <c r="R194" s="316">
        <f t="shared" si="27"/>
        <v>6.6283437299870602</v>
      </c>
    </row>
    <row r="195" spans="1:18" ht="15.75" thickBot="1" x14ac:dyDescent="0.3">
      <c r="A195" s="254" t="s">
        <v>519</v>
      </c>
      <c r="B195" s="311">
        <f t="shared" si="34"/>
        <v>187</v>
      </c>
      <c r="C195" s="312" t="s">
        <v>366</v>
      </c>
      <c r="D195" s="312" t="s">
        <v>390</v>
      </c>
      <c r="E195" s="313">
        <v>78</v>
      </c>
      <c r="F195" s="314">
        <f>заміна!$J$9</f>
        <v>5212.2307784558179</v>
      </c>
      <c r="G195" s="314">
        <f>заміна!$J$14</f>
        <v>507.08099872403142</v>
      </c>
      <c r="H195" s="314">
        <f>заміна!$J$15</f>
        <v>194.75031971928692</v>
      </c>
      <c r="I195" s="314">
        <f>заміна!$J$19</f>
        <v>521.22307784558177</v>
      </c>
      <c r="J195" s="314">
        <f>заміна!$J$20</f>
        <v>965.29277621170775</v>
      </c>
      <c r="K195" s="315">
        <f t="shared" si="28"/>
        <v>7400.5779509564263</v>
      </c>
      <c r="L195" s="315">
        <f t="shared" si="29"/>
        <v>222.01733852869279</v>
      </c>
      <c r="M195" s="315">
        <f t="shared" si="30"/>
        <v>7622.5952894851189</v>
      </c>
      <c r="N195" s="315">
        <f t="shared" si="31"/>
        <v>1524.5190578970239</v>
      </c>
      <c r="O195" s="315">
        <f t="shared" si="32"/>
        <v>9147.114347382143</v>
      </c>
      <c r="P195" s="315">
        <f t="shared" si="26"/>
        <v>152.45190578970238</v>
      </c>
      <c r="Q195" s="315">
        <f t="shared" si="33"/>
        <v>78</v>
      </c>
      <c r="R195" s="316">
        <f t="shared" si="27"/>
        <v>5.8635348380654762</v>
      </c>
    </row>
    <row r="196" spans="1:18" ht="15.75" thickBot="1" x14ac:dyDescent="0.3">
      <c r="A196" s="254" t="s">
        <v>519</v>
      </c>
      <c r="B196" s="311">
        <f t="shared" si="34"/>
        <v>188</v>
      </c>
      <c r="C196" s="312" t="s">
        <v>391</v>
      </c>
      <c r="D196" s="312" t="s">
        <v>392</v>
      </c>
      <c r="E196" s="313">
        <v>42</v>
      </c>
      <c r="F196" s="314">
        <f>заміна!$J$9</f>
        <v>5212.2307784558179</v>
      </c>
      <c r="G196" s="314">
        <f>заміна!$J$14</f>
        <v>507.08099872403142</v>
      </c>
      <c r="H196" s="314">
        <f>заміна!$J$15</f>
        <v>194.75031971928692</v>
      </c>
      <c r="I196" s="314">
        <f>заміна!$J$19</f>
        <v>521.22307784558177</v>
      </c>
      <c r="J196" s="314">
        <f>заміна!$J$20</f>
        <v>965.29277621170775</v>
      </c>
      <c r="K196" s="315">
        <f t="shared" si="28"/>
        <v>7400.5779509564263</v>
      </c>
      <c r="L196" s="315">
        <f t="shared" si="29"/>
        <v>222.01733852869279</v>
      </c>
      <c r="M196" s="315">
        <f t="shared" si="30"/>
        <v>7622.5952894851189</v>
      </c>
      <c r="N196" s="315">
        <f t="shared" si="31"/>
        <v>1524.5190578970239</v>
      </c>
      <c r="O196" s="315">
        <f t="shared" si="32"/>
        <v>9147.114347382143</v>
      </c>
      <c r="P196" s="315">
        <f t="shared" si="26"/>
        <v>152.45190578970238</v>
      </c>
      <c r="Q196" s="315">
        <f t="shared" si="33"/>
        <v>42</v>
      </c>
      <c r="R196" s="316">
        <f t="shared" si="27"/>
        <v>10.889421842121598</v>
      </c>
    </row>
    <row r="197" spans="1:18" ht="15.75" thickBot="1" x14ac:dyDescent="0.3">
      <c r="A197" s="254" t="s">
        <v>519</v>
      </c>
      <c r="B197" s="311">
        <f t="shared" si="34"/>
        <v>189</v>
      </c>
      <c r="C197" s="312" t="s">
        <v>362</v>
      </c>
      <c r="D197" s="312" t="s">
        <v>190</v>
      </c>
      <c r="E197" s="313">
        <v>31</v>
      </c>
      <c r="F197" s="314">
        <f>заміна!$J$9</f>
        <v>5212.2307784558179</v>
      </c>
      <c r="G197" s="314">
        <f>заміна!$J$14</f>
        <v>507.08099872403142</v>
      </c>
      <c r="H197" s="314">
        <f>заміна!$J$15</f>
        <v>194.75031971928692</v>
      </c>
      <c r="I197" s="314">
        <f>заміна!$J$19</f>
        <v>521.22307784558177</v>
      </c>
      <c r="J197" s="314">
        <f>заміна!$J$20</f>
        <v>965.29277621170775</v>
      </c>
      <c r="K197" s="315">
        <f t="shared" si="28"/>
        <v>7400.5779509564263</v>
      </c>
      <c r="L197" s="315">
        <f t="shared" si="29"/>
        <v>222.01733852869279</v>
      </c>
      <c r="M197" s="315">
        <f t="shared" si="30"/>
        <v>7622.5952894851189</v>
      </c>
      <c r="N197" s="315">
        <f t="shared" si="31"/>
        <v>1524.5190578970239</v>
      </c>
      <c r="O197" s="315">
        <f t="shared" si="32"/>
        <v>9147.114347382143</v>
      </c>
      <c r="P197" s="315">
        <f t="shared" si="26"/>
        <v>152.45190578970238</v>
      </c>
      <c r="Q197" s="315">
        <f t="shared" si="33"/>
        <v>31</v>
      </c>
      <c r="R197" s="316">
        <f t="shared" si="27"/>
        <v>14.753410237713133</v>
      </c>
    </row>
    <row r="198" spans="1:18" ht="15.75" thickBot="1" x14ac:dyDescent="0.3">
      <c r="A198" s="254" t="s">
        <v>519</v>
      </c>
      <c r="B198" s="311">
        <f t="shared" si="34"/>
        <v>190</v>
      </c>
      <c r="C198" s="312" t="s">
        <v>362</v>
      </c>
      <c r="D198" s="312" t="s">
        <v>393</v>
      </c>
      <c r="E198" s="313">
        <v>31</v>
      </c>
      <c r="F198" s="314">
        <f>заміна!$J$9</f>
        <v>5212.2307784558179</v>
      </c>
      <c r="G198" s="314">
        <f>заміна!$J$14</f>
        <v>507.08099872403142</v>
      </c>
      <c r="H198" s="314">
        <f>заміна!$J$15</f>
        <v>194.75031971928692</v>
      </c>
      <c r="I198" s="314">
        <f>заміна!$J$19</f>
        <v>521.22307784558177</v>
      </c>
      <c r="J198" s="314">
        <f>заміна!$J$20</f>
        <v>965.29277621170775</v>
      </c>
      <c r="K198" s="315">
        <f t="shared" si="28"/>
        <v>7400.5779509564263</v>
      </c>
      <c r="L198" s="315">
        <f t="shared" si="29"/>
        <v>222.01733852869279</v>
      </c>
      <c r="M198" s="315">
        <f t="shared" si="30"/>
        <v>7622.5952894851189</v>
      </c>
      <c r="N198" s="315">
        <f t="shared" si="31"/>
        <v>1524.5190578970239</v>
      </c>
      <c r="O198" s="315">
        <f t="shared" si="32"/>
        <v>9147.114347382143</v>
      </c>
      <c r="P198" s="315">
        <f t="shared" si="26"/>
        <v>152.45190578970238</v>
      </c>
      <c r="Q198" s="315">
        <f t="shared" si="33"/>
        <v>31</v>
      </c>
      <c r="R198" s="316">
        <f t="shared" si="27"/>
        <v>14.753410237713133</v>
      </c>
    </row>
    <row r="199" spans="1:18" ht="15.75" thickBot="1" x14ac:dyDescent="0.3">
      <c r="A199" s="254" t="s">
        <v>519</v>
      </c>
      <c r="B199" s="311">
        <f t="shared" si="34"/>
        <v>191</v>
      </c>
      <c r="C199" s="312" t="s">
        <v>360</v>
      </c>
      <c r="D199" s="312" t="s">
        <v>394</v>
      </c>
      <c r="E199" s="313">
        <v>29</v>
      </c>
      <c r="F199" s="314">
        <f>заміна!$J$9</f>
        <v>5212.2307784558179</v>
      </c>
      <c r="G199" s="314">
        <f>заміна!$J$14</f>
        <v>507.08099872403142</v>
      </c>
      <c r="H199" s="314">
        <f>заміна!$J$15</f>
        <v>194.75031971928692</v>
      </c>
      <c r="I199" s="314">
        <f>заміна!$J$19</f>
        <v>521.22307784558177</v>
      </c>
      <c r="J199" s="314">
        <f>заміна!$J$20</f>
        <v>965.29277621170775</v>
      </c>
      <c r="K199" s="315">
        <f t="shared" si="28"/>
        <v>7400.5779509564263</v>
      </c>
      <c r="L199" s="315">
        <f t="shared" si="29"/>
        <v>222.01733852869279</v>
      </c>
      <c r="M199" s="315">
        <f t="shared" si="30"/>
        <v>7622.5952894851189</v>
      </c>
      <c r="N199" s="315">
        <f t="shared" si="31"/>
        <v>1524.5190578970239</v>
      </c>
      <c r="O199" s="315">
        <f t="shared" si="32"/>
        <v>9147.114347382143</v>
      </c>
      <c r="P199" s="315">
        <f t="shared" si="26"/>
        <v>152.45190578970238</v>
      </c>
      <c r="Q199" s="315">
        <f t="shared" si="33"/>
        <v>29</v>
      </c>
      <c r="R199" s="316">
        <f t="shared" si="27"/>
        <v>15.77088680583128</v>
      </c>
    </row>
    <row r="200" spans="1:18" ht="15.75" thickBot="1" x14ac:dyDescent="0.3">
      <c r="A200" s="254" t="s">
        <v>519</v>
      </c>
      <c r="B200" s="311">
        <f t="shared" si="34"/>
        <v>192</v>
      </c>
      <c r="C200" s="312" t="s">
        <v>362</v>
      </c>
      <c r="D200" s="312" t="s">
        <v>395</v>
      </c>
      <c r="E200" s="313">
        <v>36</v>
      </c>
      <c r="F200" s="314">
        <f>заміна!$J$9</f>
        <v>5212.2307784558179</v>
      </c>
      <c r="G200" s="314">
        <f>заміна!$J$14</f>
        <v>507.08099872403142</v>
      </c>
      <c r="H200" s="314">
        <f>заміна!$J$15</f>
        <v>194.75031971928692</v>
      </c>
      <c r="I200" s="314">
        <f>заміна!$J$19</f>
        <v>521.22307784558177</v>
      </c>
      <c r="J200" s="314">
        <f>заміна!$J$20</f>
        <v>965.29277621170775</v>
      </c>
      <c r="K200" s="315">
        <f t="shared" si="28"/>
        <v>7400.5779509564263</v>
      </c>
      <c r="L200" s="315">
        <f t="shared" si="29"/>
        <v>222.01733852869279</v>
      </c>
      <c r="M200" s="315">
        <f t="shared" si="30"/>
        <v>7622.5952894851189</v>
      </c>
      <c r="N200" s="315">
        <f t="shared" si="31"/>
        <v>1524.5190578970239</v>
      </c>
      <c r="O200" s="315">
        <f t="shared" si="32"/>
        <v>9147.114347382143</v>
      </c>
      <c r="P200" s="315">
        <f t="shared" ref="P200:P263" si="35">O200/5/12</f>
        <v>152.45190578970238</v>
      </c>
      <c r="Q200" s="315">
        <f t="shared" si="33"/>
        <v>36</v>
      </c>
      <c r="R200" s="316">
        <f t="shared" ref="R200:R263" si="36">P200*3/Q200</f>
        <v>12.704325482475198</v>
      </c>
    </row>
    <row r="201" spans="1:18" ht="15.75" thickBot="1" x14ac:dyDescent="0.3">
      <c r="A201" s="254" t="s">
        <v>519</v>
      </c>
      <c r="B201" s="311">
        <f t="shared" si="34"/>
        <v>193</v>
      </c>
      <c r="C201" s="312" t="s">
        <v>396</v>
      </c>
      <c r="D201" s="312" t="s">
        <v>168</v>
      </c>
      <c r="E201" s="313">
        <v>8</v>
      </c>
      <c r="F201" s="314">
        <f>заміна!$J$9</f>
        <v>5212.2307784558179</v>
      </c>
      <c r="G201" s="314">
        <f>заміна!$J$14</f>
        <v>507.08099872403142</v>
      </c>
      <c r="H201" s="314">
        <f>заміна!$J$15</f>
        <v>194.75031971928692</v>
      </c>
      <c r="I201" s="314">
        <f>заміна!$J$19</f>
        <v>521.22307784558177</v>
      </c>
      <c r="J201" s="314">
        <f>заміна!$J$20</f>
        <v>965.29277621170775</v>
      </c>
      <c r="K201" s="315">
        <f t="shared" si="28"/>
        <v>7400.5779509564263</v>
      </c>
      <c r="L201" s="315">
        <f t="shared" si="29"/>
        <v>222.01733852869279</v>
      </c>
      <c r="M201" s="315">
        <f t="shared" si="30"/>
        <v>7622.5952894851189</v>
      </c>
      <c r="N201" s="315">
        <f t="shared" si="31"/>
        <v>1524.5190578970239</v>
      </c>
      <c r="O201" s="315">
        <f t="shared" si="32"/>
        <v>9147.114347382143</v>
      </c>
      <c r="P201" s="315">
        <f t="shared" si="35"/>
        <v>152.45190578970238</v>
      </c>
      <c r="Q201" s="315">
        <f t="shared" si="33"/>
        <v>8</v>
      </c>
      <c r="R201" s="316">
        <f t="shared" si="36"/>
        <v>57.169464671138392</v>
      </c>
    </row>
    <row r="202" spans="1:18" ht="15.75" thickBot="1" x14ac:dyDescent="0.3">
      <c r="A202" s="254" t="s">
        <v>519</v>
      </c>
      <c r="B202" s="311">
        <f t="shared" si="34"/>
        <v>194</v>
      </c>
      <c r="C202" s="312" t="s">
        <v>362</v>
      </c>
      <c r="D202" s="312" t="s">
        <v>397</v>
      </c>
      <c r="E202" s="313">
        <v>36</v>
      </c>
      <c r="F202" s="314">
        <f>заміна!$J$9</f>
        <v>5212.2307784558179</v>
      </c>
      <c r="G202" s="314">
        <f>заміна!$J$14</f>
        <v>507.08099872403142</v>
      </c>
      <c r="H202" s="314">
        <f>заміна!$J$15</f>
        <v>194.75031971928692</v>
      </c>
      <c r="I202" s="314">
        <f>заміна!$J$19</f>
        <v>521.22307784558177</v>
      </c>
      <c r="J202" s="314">
        <f>заміна!$J$20</f>
        <v>965.29277621170775</v>
      </c>
      <c r="K202" s="315">
        <f t="shared" si="28"/>
        <v>7400.5779509564263</v>
      </c>
      <c r="L202" s="315">
        <f t="shared" si="29"/>
        <v>222.01733852869279</v>
      </c>
      <c r="M202" s="315">
        <f t="shared" si="30"/>
        <v>7622.5952894851189</v>
      </c>
      <c r="N202" s="315">
        <f t="shared" si="31"/>
        <v>1524.5190578970239</v>
      </c>
      <c r="O202" s="315">
        <f t="shared" si="32"/>
        <v>9147.114347382143</v>
      </c>
      <c r="P202" s="315">
        <f t="shared" si="35"/>
        <v>152.45190578970238</v>
      </c>
      <c r="Q202" s="315">
        <f t="shared" si="33"/>
        <v>36</v>
      </c>
      <c r="R202" s="316">
        <f t="shared" si="36"/>
        <v>12.704325482475198</v>
      </c>
    </row>
    <row r="203" spans="1:18" ht="15.75" thickBot="1" x14ac:dyDescent="0.3">
      <c r="A203" s="254" t="s">
        <v>519</v>
      </c>
      <c r="B203" s="311">
        <f t="shared" si="34"/>
        <v>195</v>
      </c>
      <c r="C203" s="312" t="s">
        <v>383</v>
      </c>
      <c r="D203" s="312" t="s">
        <v>170</v>
      </c>
      <c r="E203" s="313">
        <v>31</v>
      </c>
      <c r="F203" s="314">
        <f>заміна!$J$9</f>
        <v>5212.2307784558179</v>
      </c>
      <c r="G203" s="314">
        <f>заміна!$J$14</f>
        <v>507.08099872403142</v>
      </c>
      <c r="H203" s="314">
        <f>заміна!$J$15</f>
        <v>194.75031971928692</v>
      </c>
      <c r="I203" s="314">
        <f>заміна!$J$19</f>
        <v>521.22307784558177</v>
      </c>
      <c r="J203" s="314">
        <f>заміна!$J$20</f>
        <v>965.29277621170775</v>
      </c>
      <c r="K203" s="315">
        <f t="shared" si="28"/>
        <v>7400.5779509564263</v>
      </c>
      <c r="L203" s="315">
        <f t="shared" si="29"/>
        <v>222.01733852869279</v>
      </c>
      <c r="M203" s="315">
        <f t="shared" si="30"/>
        <v>7622.5952894851189</v>
      </c>
      <c r="N203" s="315">
        <f t="shared" si="31"/>
        <v>1524.5190578970239</v>
      </c>
      <c r="O203" s="315">
        <f t="shared" si="32"/>
        <v>9147.114347382143</v>
      </c>
      <c r="P203" s="315">
        <f t="shared" si="35"/>
        <v>152.45190578970238</v>
      </c>
      <c r="Q203" s="315">
        <f t="shared" si="33"/>
        <v>31</v>
      </c>
      <c r="R203" s="316">
        <f t="shared" si="36"/>
        <v>14.753410237713133</v>
      </c>
    </row>
    <row r="204" spans="1:18" ht="15.75" thickBot="1" x14ac:dyDescent="0.3">
      <c r="A204" s="254" t="s">
        <v>519</v>
      </c>
      <c r="B204" s="311">
        <f t="shared" si="34"/>
        <v>196</v>
      </c>
      <c r="C204" s="312" t="s">
        <v>153</v>
      </c>
      <c r="D204" s="312" t="s">
        <v>168</v>
      </c>
      <c r="E204" s="313">
        <v>107</v>
      </c>
      <c r="F204" s="314">
        <f>заміна!$J$9</f>
        <v>5212.2307784558179</v>
      </c>
      <c r="G204" s="314">
        <f>заміна!$J$14</f>
        <v>507.08099872403142</v>
      </c>
      <c r="H204" s="314">
        <f>заміна!$J$15</f>
        <v>194.75031971928692</v>
      </c>
      <c r="I204" s="314">
        <f>заміна!$J$19</f>
        <v>521.22307784558177</v>
      </c>
      <c r="J204" s="314">
        <f>заміна!$J$20</f>
        <v>965.29277621170775</v>
      </c>
      <c r="K204" s="315">
        <f t="shared" si="28"/>
        <v>7400.5779509564263</v>
      </c>
      <c r="L204" s="315">
        <f t="shared" si="29"/>
        <v>222.01733852869279</v>
      </c>
      <c r="M204" s="315">
        <f t="shared" si="30"/>
        <v>7622.5952894851189</v>
      </c>
      <c r="N204" s="315">
        <f t="shared" si="31"/>
        <v>1524.5190578970239</v>
      </c>
      <c r="O204" s="315">
        <f t="shared" si="32"/>
        <v>9147.114347382143</v>
      </c>
      <c r="P204" s="315">
        <f t="shared" si="35"/>
        <v>152.45190578970238</v>
      </c>
      <c r="Q204" s="315">
        <f t="shared" si="33"/>
        <v>107</v>
      </c>
      <c r="R204" s="316">
        <f t="shared" si="36"/>
        <v>4.2743524987767021</v>
      </c>
    </row>
    <row r="205" spans="1:18" ht="15.75" thickBot="1" x14ac:dyDescent="0.3">
      <c r="A205" s="254" t="s">
        <v>519</v>
      </c>
      <c r="B205" s="311">
        <f t="shared" si="34"/>
        <v>197</v>
      </c>
      <c r="C205" s="312" t="s">
        <v>362</v>
      </c>
      <c r="D205" s="312" t="s">
        <v>398</v>
      </c>
      <c r="E205" s="313">
        <v>61</v>
      </c>
      <c r="F205" s="314">
        <f>заміна!$J$9</f>
        <v>5212.2307784558179</v>
      </c>
      <c r="G205" s="314">
        <f>заміна!$J$14</f>
        <v>507.08099872403142</v>
      </c>
      <c r="H205" s="314">
        <f>заміна!$J$15</f>
        <v>194.75031971928692</v>
      </c>
      <c r="I205" s="314">
        <f>заміна!$J$19</f>
        <v>521.22307784558177</v>
      </c>
      <c r="J205" s="314">
        <f>заміна!$J$20</f>
        <v>965.29277621170775</v>
      </c>
      <c r="K205" s="315">
        <f t="shared" si="28"/>
        <v>7400.5779509564263</v>
      </c>
      <c r="L205" s="315">
        <f t="shared" si="29"/>
        <v>222.01733852869279</v>
      </c>
      <c r="M205" s="315">
        <f t="shared" si="30"/>
        <v>7622.5952894851189</v>
      </c>
      <c r="N205" s="315">
        <f t="shared" si="31"/>
        <v>1524.5190578970239</v>
      </c>
      <c r="O205" s="315">
        <f t="shared" si="32"/>
        <v>9147.114347382143</v>
      </c>
      <c r="P205" s="315">
        <f t="shared" si="35"/>
        <v>152.45190578970238</v>
      </c>
      <c r="Q205" s="315">
        <f t="shared" si="33"/>
        <v>61</v>
      </c>
      <c r="R205" s="316">
        <f t="shared" si="36"/>
        <v>7.4976347109689696</v>
      </c>
    </row>
    <row r="206" spans="1:18" ht="15.75" thickBot="1" x14ac:dyDescent="0.3">
      <c r="A206" s="258" t="s">
        <v>519</v>
      </c>
      <c r="B206" s="311">
        <f t="shared" si="34"/>
        <v>198</v>
      </c>
      <c r="C206" s="312" t="s">
        <v>399</v>
      </c>
      <c r="D206" s="312" t="s">
        <v>172</v>
      </c>
      <c r="E206" s="313">
        <v>24</v>
      </c>
      <c r="F206" s="314">
        <f>заміна!$J$9</f>
        <v>5212.2307784558179</v>
      </c>
      <c r="G206" s="314">
        <f>заміна!$J$14</f>
        <v>507.08099872403142</v>
      </c>
      <c r="H206" s="314">
        <f>заміна!$J$15</f>
        <v>194.75031971928692</v>
      </c>
      <c r="I206" s="314">
        <f>заміна!$J$19</f>
        <v>521.22307784558177</v>
      </c>
      <c r="J206" s="314">
        <f>заміна!$J$20</f>
        <v>965.29277621170775</v>
      </c>
      <c r="K206" s="315">
        <f t="shared" si="28"/>
        <v>7400.5779509564263</v>
      </c>
      <c r="L206" s="315">
        <f t="shared" si="29"/>
        <v>222.01733852869279</v>
      </c>
      <c r="M206" s="315">
        <f t="shared" si="30"/>
        <v>7622.5952894851189</v>
      </c>
      <c r="N206" s="315">
        <f t="shared" si="31"/>
        <v>1524.5190578970239</v>
      </c>
      <c r="O206" s="315">
        <f t="shared" si="32"/>
        <v>9147.114347382143</v>
      </c>
      <c r="P206" s="315">
        <f t="shared" si="35"/>
        <v>152.45190578970238</v>
      </c>
      <c r="Q206" s="315">
        <f t="shared" si="33"/>
        <v>24</v>
      </c>
      <c r="R206" s="316">
        <f t="shared" si="36"/>
        <v>19.056488223712797</v>
      </c>
    </row>
    <row r="207" spans="1:18" ht="15.75" thickBot="1" x14ac:dyDescent="0.3">
      <c r="A207" s="254" t="s">
        <v>519</v>
      </c>
      <c r="B207" s="311">
        <f t="shared" si="34"/>
        <v>199</v>
      </c>
      <c r="C207" s="312" t="s">
        <v>347</v>
      </c>
      <c r="D207" s="312" t="s">
        <v>390</v>
      </c>
      <c r="E207" s="313">
        <v>70</v>
      </c>
      <c r="F207" s="314">
        <f>заміна!$J$9</f>
        <v>5212.2307784558179</v>
      </c>
      <c r="G207" s="314">
        <f>заміна!$J$14</f>
        <v>507.08099872403142</v>
      </c>
      <c r="H207" s="314">
        <f>заміна!$J$15</f>
        <v>194.75031971928692</v>
      </c>
      <c r="I207" s="314">
        <f>заміна!$J$19</f>
        <v>521.22307784558177</v>
      </c>
      <c r="J207" s="314">
        <f>заміна!$J$20</f>
        <v>965.29277621170775</v>
      </c>
      <c r="K207" s="315">
        <f t="shared" si="28"/>
        <v>7400.5779509564263</v>
      </c>
      <c r="L207" s="315">
        <f t="shared" si="29"/>
        <v>222.01733852869279</v>
      </c>
      <c r="M207" s="315">
        <f t="shared" si="30"/>
        <v>7622.5952894851189</v>
      </c>
      <c r="N207" s="315">
        <f t="shared" si="31"/>
        <v>1524.5190578970239</v>
      </c>
      <c r="O207" s="315">
        <f t="shared" si="32"/>
        <v>9147.114347382143</v>
      </c>
      <c r="P207" s="315">
        <f t="shared" si="35"/>
        <v>152.45190578970238</v>
      </c>
      <c r="Q207" s="315">
        <f t="shared" si="33"/>
        <v>70</v>
      </c>
      <c r="R207" s="316">
        <f t="shared" si="36"/>
        <v>6.5336531052729594</v>
      </c>
    </row>
    <row r="208" spans="1:18" ht="15.75" thickBot="1" x14ac:dyDescent="0.3">
      <c r="A208" s="254" t="s">
        <v>519</v>
      </c>
      <c r="B208" s="311">
        <f t="shared" si="34"/>
        <v>200</v>
      </c>
      <c r="C208" s="312" t="s">
        <v>400</v>
      </c>
      <c r="D208" s="312" t="s">
        <v>203</v>
      </c>
      <c r="E208" s="313">
        <v>8</v>
      </c>
      <c r="F208" s="314">
        <f>заміна!$J$9</f>
        <v>5212.2307784558179</v>
      </c>
      <c r="G208" s="314">
        <f>заміна!$J$14</f>
        <v>507.08099872403142</v>
      </c>
      <c r="H208" s="314">
        <f>заміна!$J$15</f>
        <v>194.75031971928692</v>
      </c>
      <c r="I208" s="314">
        <f>заміна!$J$19</f>
        <v>521.22307784558177</v>
      </c>
      <c r="J208" s="314">
        <f>заміна!$J$20</f>
        <v>965.29277621170775</v>
      </c>
      <c r="K208" s="315">
        <f t="shared" si="28"/>
        <v>7400.5779509564263</v>
      </c>
      <c r="L208" s="315">
        <f t="shared" si="29"/>
        <v>222.01733852869279</v>
      </c>
      <c r="M208" s="315">
        <f t="shared" si="30"/>
        <v>7622.5952894851189</v>
      </c>
      <c r="N208" s="315">
        <f t="shared" si="31"/>
        <v>1524.5190578970239</v>
      </c>
      <c r="O208" s="315">
        <f t="shared" si="32"/>
        <v>9147.114347382143</v>
      </c>
      <c r="P208" s="315">
        <f t="shared" si="35"/>
        <v>152.45190578970238</v>
      </c>
      <c r="Q208" s="315">
        <f t="shared" si="33"/>
        <v>8</v>
      </c>
      <c r="R208" s="316">
        <f t="shared" si="36"/>
        <v>57.169464671138392</v>
      </c>
    </row>
    <row r="209" spans="1:18" ht="15.75" thickBot="1" x14ac:dyDescent="0.3">
      <c r="A209" s="254" t="s">
        <v>519</v>
      </c>
      <c r="B209" s="311">
        <f t="shared" si="34"/>
        <v>201</v>
      </c>
      <c r="C209" s="312" t="s">
        <v>396</v>
      </c>
      <c r="D209" s="312" t="s">
        <v>199</v>
      </c>
      <c r="E209" s="313">
        <v>8</v>
      </c>
      <c r="F209" s="314">
        <f>заміна!$J$9</f>
        <v>5212.2307784558179</v>
      </c>
      <c r="G209" s="314">
        <f>заміна!$J$14</f>
        <v>507.08099872403142</v>
      </c>
      <c r="H209" s="314">
        <f>заміна!$J$15</f>
        <v>194.75031971928692</v>
      </c>
      <c r="I209" s="314">
        <f>заміна!$J$19</f>
        <v>521.22307784558177</v>
      </c>
      <c r="J209" s="314">
        <f>заміна!$J$20</f>
        <v>965.29277621170775</v>
      </c>
      <c r="K209" s="315">
        <f t="shared" si="28"/>
        <v>7400.5779509564263</v>
      </c>
      <c r="L209" s="315">
        <f t="shared" si="29"/>
        <v>222.01733852869279</v>
      </c>
      <c r="M209" s="315">
        <f t="shared" si="30"/>
        <v>7622.5952894851189</v>
      </c>
      <c r="N209" s="315">
        <f t="shared" si="31"/>
        <v>1524.5190578970239</v>
      </c>
      <c r="O209" s="315">
        <f t="shared" si="32"/>
        <v>9147.114347382143</v>
      </c>
      <c r="P209" s="315">
        <f t="shared" si="35"/>
        <v>152.45190578970238</v>
      </c>
      <c r="Q209" s="315">
        <f t="shared" si="33"/>
        <v>8</v>
      </c>
      <c r="R209" s="316">
        <f t="shared" si="36"/>
        <v>57.169464671138392</v>
      </c>
    </row>
    <row r="210" spans="1:18" ht="15.75" thickBot="1" x14ac:dyDescent="0.3">
      <c r="A210" s="254" t="s">
        <v>519</v>
      </c>
      <c r="B210" s="311">
        <f t="shared" si="34"/>
        <v>202</v>
      </c>
      <c r="C210" s="312" t="s">
        <v>400</v>
      </c>
      <c r="D210" s="312" t="s">
        <v>192</v>
      </c>
      <c r="E210" s="313">
        <v>7</v>
      </c>
      <c r="F210" s="314">
        <f>заміна!$J$9</f>
        <v>5212.2307784558179</v>
      </c>
      <c r="G210" s="314">
        <f>заміна!$J$14</f>
        <v>507.08099872403142</v>
      </c>
      <c r="H210" s="314">
        <f>заміна!$J$15</f>
        <v>194.75031971928692</v>
      </c>
      <c r="I210" s="314">
        <f>заміна!$J$19</f>
        <v>521.22307784558177</v>
      </c>
      <c r="J210" s="314">
        <f>заміна!$J$20</f>
        <v>965.29277621170775</v>
      </c>
      <c r="K210" s="315">
        <f t="shared" si="28"/>
        <v>7400.5779509564263</v>
      </c>
      <c r="L210" s="315">
        <f t="shared" si="29"/>
        <v>222.01733852869279</v>
      </c>
      <c r="M210" s="315">
        <f t="shared" si="30"/>
        <v>7622.5952894851189</v>
      </c>
      <c r="N210" s="315">
        <f t="shared" si="31"/>
        <v>1524.5190578970239</v>
      </c>
      <c r="O210" s="315">
        <f t="shared" si="32"/>
        <v>9147.114347382143</v>
      </c>
      <c r="P210" s="315">
        <f t="shared" si="35"/>
        <v>152.45190578970238</v>
      </c>
      <c r="Q210" s="315">
        <f t="shared" si="33"/>
        <v>7</v>
      </c>
      <c r="R210" s="316">
        <f t="shared" si="36"/>
        <v>65.336531052729597</v>
      </c>
    </row>
    <row r="211" spans="1:18" ht="15.75" thickBot="1" x14ac:dyDescent="0.3">
      <c r="A211" s="254" t="s">
        <v>519</v>
      </c>
      <c r="B211" s="311">
        <f t="shared" si="34"/>
        <v>203</v>
      </c>
      <c r="C211" s="312" t="s">
        <v>400</v>
      </c>
      <c r="D211" s="312" t="s">
        <v>204</v>
      </c>
      <c r="E211" s="313">
        <v>8</v>
      </c>
      <c r="F211" s="314">
        <f>заміна!$J$9</f>
        <v>5212.2307784558179</v>
      </c>
      <c r="G211" s="314">
        <f>заміна!$J$14</f>
        <v>507.08099872403142</v>
      </c>
      <c r="H211" s="314">
        <f>заміна!$J$15</f>
        <v>194.75031971928692</v>
      </c>
      <c r="I211" s="314">
        <f>заміна!$J$19</f>
        <v>521.22307784558177</v>
      </c>
      <c r="J211" s="314">
        <f>заміна!$J$20</f>
        <v>965.29277621170775</v>
      </c>
      <c r="K211" s="315">
        <f t="shared" si="28"/>
        <v>7400.5779509564263</v>
      </c>
      <c r="L211" s="315">
        <f t="shared" si="29"/>
        <v>222.01733852869279</v>
      </c>
      <c r="M211" s="315">
        <f t="shared" si="30"/>
        <v>7622.5952894851189</v>
      </c>
      <c r="N211" s="315">
        <f t="shared" si="31"/>
        <v>1524.5190578970239</v>
      </c>
      <c r="O211" s="315">
        <f t="shared" si="32"/>
        <v>9147.114347382143</v>
      </c>
      <c r="P211" s="315">
        <f t="shared" si="35"/>
        <v>152.45190578970238</v>
      </c>
      <c r="Q211" s="315">
        <f t="shared" si="33"/>
        <v>8</v>
      </c>
      <c r="R211" s="316">
        <f t="shared" si="36"/>
        <v>57.169464671138392</v>
      </c>
    </row>
    <row r="212" spans="1:18" ht="15.75" thickBot="1" x14ac:dyDescent="0.3">
      <c r="A212" s="254" t="s">
        <v>519</v>
      </c>
      <c r="B212" s="311">
        <f t="shared" si="34"/>
        <v>204</v>
      </c>
      <c r="C212" s="312" t="s">
        <v>347</v>
      </c>
      <c r="D212" s="312" t="s">
        <v>199</v>
      </c>
      <c r="E212" s="313">
        <v>123</v>
      </c>
      <c r="F212" s="314">
        <f>заміна!$J$9</f>
        <v>5212.2307784558179</v>
      </c>
      <c r="G212" s="314">
        <f>заміна!$J$14</f>
        <v>507.08099872403142</v>
      </c>
      <c r="H212" s="314">
        <f>заміна!$J$15</f>
        <v>194.75031971928692</v>
      </c>
      <c r="I212" s="314">
        <f>заміна!$J$19</f>
        <v>521.22307784558177</v>
      </c>
      <c r="J212" s="314">
        <f>заміна!$J$20</f>
        <v>965.29277621170775</v>
      </c>
      <c r="K212" s="315">
        <f t="shared" ref="K212:K275" si="37">F212+G212+H212+I212+J212</f>
        <v>7400.5779509564263</v>
      </c>
      <c r="L212" s="315">
        <f t="shared" ref="L212:L275" si="38">K212*3/100</f>
        <v>222.01733852869279</v>
      </c>
      <c r="M212" s="315">
        <f t="shared" ref="M212:M275" si="39">K212+L212</f>
        <v>7622.5952894851189</v>
      </c>
      <c r="N212" s="315">
        <f t="shared" ref="N212:N275" si="40">M212*0.2</f>
        <v>1524.5190578970239</v>
      </c>
      <c r="O212" s="315">
        <f t="shared" ref="O212:O275" si="41">M212+N212</f>
        <v>9147.114347382143</v>
      </c>
      <c r="P212" s="315">
        <f t="shared" si="35"/>
        <v>152.45190578970238</v>
      </c>
      <c r="Q212" s="315">
        <f t="shared" ref="Q212:Q275" si="42">E212</f>
        <v>123</v>
      </c>
      <c r="R212" s="316">
        <f t="shared" si="36"/>
        <v>3.7183391656024969</v>
      </c>
    </row>
    <row r="213" spans="1:18" ht="15.75" thickBot="1" x14ac:dyDescent="0.3">
      <c r="A213" s="258" t="s">
        <v>519</v>
      </c>
      <c r="B213" s="311">
        <f t="shared" ref="B213:B276" si="43">B212+1</f>
        <v>205</v>
      </c>
      <c r="C213" s="312" t="s">
        <v>401</v>
      </c>
      <c r="D213" s="312" t="s">
        <v>301</v>
      </c>
      <c r="E213" s="313">
        <v>20</v>
      </c>
      <c r="F213" s="314">
        <f>заміна!$J$9</f>
        <v>5212.2307784558179</v>
      </c>
      <c r="G213" s="314">
        <f>заміна!$J$14</f>
        <v>507.08099872403142</v>
      </c>
      <c r="H213" s="314">
        <f>заміна!$J$15</f>
        <v>194.75031971928692</v>
      </c>
      <c r="I213" s="314">
        <f>заміна!$J$19</f>
        <v>521.22307784558177</v>
      </c>
      <c r="J213" s="314">
        <f>заміна!$J$20</f>
        <v>965.29277621170775</v>
      </c>
      <c r="K213" s="315">
        <f t="shared" si="37"/>
        <v>7400.5779509564263</v>
      </c>
      <c r="L213" s="315">
        <f t="shared" si="38"/>
        <v>222.01733852869279</v>
      </c>
      <c r="M213" s="315">
        <f t="shared" si="39"/>
        <v>7622.5952894851189</v>
      </c>
      <c r="N213" s="315">
        <f t="shared" si="40"/>
        <v>1524.5190578970239</v>
      </c>
      <c r="O213" s="315">
        <f t="shared" si="41"/>
        <v>9147.114347382143</v>
      </c>
      <c r="P213" s="315">
        <f t="shared" si="35"/>
        <v>152.45190578970238</v>
      </c>
      <c r="Q213" s="315">
        <f t="shared" si="42"/>
        <v>20</v>
      </c>
      <c r="R213" s="316">
        <f t="shared" si="36"/>
        <v>22.867785868455357</v>
      </c>
    </row>
    <row r="214" spans="1:18" ht="15.75" thickBot="1" x14ac:dyDescent="0.3">
      <c r="A214" s="254" t="s">
        <v>519</v>
      </c>
      <c r="B214" s="311">
        <f t="shared" si="43"/>
        <v>206</v>
      </c>
      <c r="C214" s="312" t="s">
        <v>335</v>
      </c>
      <c r="D214" s="312" t="s">
        <v>170</v>
      </c>
      <c r="E214" s="313">
        <v>40</v>
      </c>
      <c r="F214" s="314">
        <f>заміна!$J$9</f>
        <v>5212.2307784558179</v>
      </c>
      <c r="G214" s="314">
        <f>заміна!$J$14</f>
        <v>507.08099872403142</v>
      </c>
      <c r="H214" s="314">
        <f>заміна!$J$15</f>
        <v>194.75031971928692</v>
      </c>
      <c r="I214" s="314">
        <f>заміна!$J$19</f>
        <v>521.22307784558177</v>
      </c>
      <c r="J214" s="314">
        <f>заміна!$J$20</f>
        <v>965.29277621170775</v>
      </c>
      <c r="K214" s="315">
        <f t="shared" si="37"/>
        <v>7400.5779509564263</v>
      </c>
      <c r="L214" s="315">
        <f t="shared" si="38"/>
        <v>222.01733852869279</v>
      </c>
      <c r="M214" s="315">
        <f t="shared" si="39"/>
        <v>7622.5952894851189</v>
      </c>
      <c r="N214" s="315">
        <f t="shared" si="40"/>
        <v>1524.5190578970239</v>
      </c>
      <c r="O214" s="315">
        <f t="shared" si="41"/>
        <v>9147.114347382143</v>
      </c>
      <c r="P214" s="315">
        <f t="shared" si="35"/>
        <v>152.45190578970238</v>
      </c>
      <c r="Q214" s="315">
        <f t="shared" si="42"/>
        <v>40</v>
      </c>
      <c r="R214" s="316">
        <f t="shared" si="36"/>
        <v>11.433892934227678</v>
      </c>
    </row>
    <row r="215" spans="1:18" ht="15.75" thickBot="1" x14ac:dyDescent="0.3">
      <c r="A215" s="254" t="s">
        <v>519</v>
      </c>
      <c r="B215" s="311">
        <f t="shared" si="43"/>
        <v>207</v>
      </c>
      <c r="C215" s="312" t="s">
        <v>347</v>
      </c>
      <c r="D215" s="312" t="s">
        <v>303</v>
      </c>
      <c r="E215" s="313">
        <v>90</v>
      </c>
      <c r="F215" s="314">
        <f>заміна!$J$9</f>
        <v>5212.2307784558179</v>
      </c>
      <c r="G215" s="314">
        <f>заміна!$J$14</f>
        <v>507.08099872403142</v>
      </c>
      <c r="H215" s="314">
        <f>заміна!$J$15</f>
        <v>194.75031971928692</v>
      </c>
      <c r="I215" s="314">
        <f>заміна!$J$19</f>
        <v>521.22307784558177</v>
      </c>
      <c r="J215" s="314">
        <f>заміна!$J$20</f>
        <v>965.29277621170775</v>
      </c>
      <c r="K215" s="315">
        <f t="shared" si="37"/>
        <v>7400.5779509564263</v>
      </c>
      <c r="L215" s="315">
        <f t="shared" si="38"/>
        <v>222.01733852869279</v>
      </c>
      <c r="M215" s="315">
        <f t="shared" si="39"/>
        <v>7622.5952894851189</v>
      </c>
      <c r="N215" s="315">
        <f t="shared" si="40"/>
        <v>1524.5190578970239</v>
      </c>
      <c r="O215" s="315">
        <f t="shared" si="41"/>
        <v>9147.114347382143</v>
      </c>
      <c r="P215" s="315">
        <f t="shared" si="35"/>
        <v>152.45190578970238</v>
      </c>
      <c r="Q215" s="315">
        <f t="shared" si="42"/>
        <v>90</v>
      </c>
      <c r="R215" s="316">
        <f t="shared" si="36"/>
        <v>5.0817301929900793</v>
      </c>
    </row>
    <row r="216" spans="1:18" ht="15.75" thickBot="1" x14ac:dyDescent="0.3">
      <c r="A216" s="254" t="s">
        <v>519</v>
      </c>
      <c r="B216" s="311">
        <f t="shared" si="43"/>
        <v>208</v>
      </c>
      <c r="C216" s="312" t="s">
        <v>402</v>
      </c>
      <c r="D216" s="312" t="s">
        <v>403</v>
      </c>
      <c r="E216" s="313">
        <v>27</v>
      </c>
      <c r="F216" s="314">
        <f>заміна!$J$9</f>
        <v>5212.2307784558179</v>
      </c>
      <c r="G216" s="314">
        <f>заміна!$J$14</f>
        <v>507.08099872403142</v>
      </c>
      <c r="H216" s="314">
        <f>заміна!$J$15</f>
        <v>194.75031971928692</v>
      </c>
      <c r="I216" s="314">
        <f>заміна!$J$19</f>
        <v>521.22307784558177</v>
      </c>
      <c r="J216" s="314">
        <f>заміна!$J$20</f>
        <v>965.29277621170775</v>
      </c>
      <c r="K216" s="315">
        <f t="shared" si="37"/>
        <v>7400.5779509564263</v>
      </c>
      <c r="L216" s="315">
        <f t="shared" si="38"/>
        <v>222.01733852869279</v>
      </c>
      <c r="M216" s="315">
        <f t="shared" si="39"/>
        <v>7622.5952894851189</v>
      </c>
      <c r="N216" s="315">
        <f t="shared" si="40"/>
        <v>1524.5190578970239</v>
      </c>
      <c r="O216" s="315">
        <f t="shared" si="41"/>
        <v>9147.114347382143</v>
      </c>
      <c r="P216" s="315">
        <f t="shared" si="35"/>
        <v>152.45190578970238</v>
      </c>
      <c r="Q216" s="315">
        <f t="shared" si="42"/>
        <v>27</v>
      </c>
      <c r="R216" s="316">
        <f t="shared" si="36"/>
        <v>16.939100643300264</v>
      </c>
    </row>
    <row r="217" spans="1:18" ht="15.75" thickBot="1" x14ac:dyDescent="0.3">
      <c r="A217" s="254" t="s">
        <v>519</v>
      </c>
      <c r="B217" s="311">
        <f t="shared" si="43"/>
        <v>209</v>
      </c>
      <c r="C217" s="312" t="s">
        <v>347</v>
      </c>
      <c r="D217" s="312" t="s">
        <v>304</v>
      </c>
      <c r="E217" s="313">
        <v>90</v>
      </c>
      <c r="F217" s="314">
        <f>заміна!$J$9</f>
        <v>5212.2307784558179</v>
      </c>
      <c r="G217" s="314">
        <f>заміна!$J$14</f>
        <v>507.08099872403142</v>
      </c>
      <c r="H217" s="314">
        <f>заміна!$J$15</f>
        <v>194.75031971928692</v>
      </c>
      <c r="I217" s="314">
        <f>заміна!$J$19</f>
        <v>521.22307784558177</v>
      </c>
      <c r="J217" s="314">
        <f>заміна!$J$20</f>
        <v>965.29277621170775</v>
      </c>
      <c r="K217" s="315">
        <f t="shared" si="37"/>
        <v>7400.5779509564263</v>
      </c>
      <c r="L217" s="315">
        <f t="shared" si="38"/>
        <v>222.01733852869279</v>
      </c>
      <c r="M217" s="315">
        <f t="shared" si="39"/>
        <v>7622.5952894851189</v>
      </c>
      <c r="N217" s="315">
        <f t="shared" si="40"/>
        <v>1524.5190578970239</v>
      </c>
      <c r="O217" s="315">
        <f t="shared" si="41"/>
        <v>9147.114347382143</v>
      </c>
      <c r="P217" s="315">
        <f t="shared" si="35"/>
        <v>152.45190578970238</v>
      </c>
      <c r="Q217" s="315">
        <f t="shared" si="42"/>
        <v>90</v>
      </c>
      <c r="R217" s="316">
        <f t="shared" si="36"/>
        <v>5.0817301929900793</v>
      </c>
    </row>
    <row r="218" spans="1:18" ht="15.75" thickBot="1" x14ac:dyDescent="0.3">
      <c r="A218" s="254" t="s">
        <v>519</v>
      </c>
      <c r="B218" s="311">
        <f t="shared" si="43"/>
        <v>210</v>
      </c>
      <c r="C218" s="312" t="s">
        <v>347</v>
      </c>
      <c r="D218" s="312" t="s">
        <v>301</v>
      </c>
      <c r="E218" s="313">
        <v>90</v>
      </c>
      <c r="F218" s="314">
        <f>заміна!$J$9</f>
        <v>5212.2307784558179</v>
      </c>
      <c r="G218" s="314">
        <f>заміна!$J$14</f>
        <v>507.08099872403142</v>
      </c>
      <c r="H218" s="314">
        <f>заміна!$J$15</f>
        <v>194.75031971928692</v>
      </c>
      <c r="I218" s="314">
        <f>заміна!$J$19</f>
        <v>521.22307784558177</v>
      </c>
      <c r="J218" s="314">
        <f>заміна!$J$20</f>
        <v>965.29277621170775</v>
      </c>
      <c r="K218" s="315">
        <f t="shared" si="37"/>
        <v>7400.5779509564263</v>
      </c>
      <c r="L218" s="315">
        <f t="shared" si="38"/>
        <v>222.01733852869279</v>
      </c>
      <c r="M218" s="315">
        <f t="shared" si="39"/>
        <v>7622.5952894851189</v>
      </c>
      <c r="N218" s="315">
        <f t="shared" si="40"/>
        <v>1524.5190578970239</v>
      </c>
      <c r="O218" s="315">
        <f t="shared" si="41"/>
        <v>9147.114347382143</v>
      </c>
      <c r="P218" s="315">
        <f t="shared" si="35"/>
        <v>152.45190578970238</v>
      </c>
      <c r="Q218" s="315">
        <f t="shared" si="42"/>
        <v>90</v>
      </c>
      <c r="R218" s="316">
        <f t="shared" si="36"/>
        <v>5.0817301929900793</v>
      </c>
    </row>
    <row r="219" spans="1:18" ht="15.75" thickBot="1" x14ac:dyDescent="0.3">
      <c r="A219" s="254" t="s">
        <v>519</v>
      </c>
      <c r="B219" s="311">
        <f t="shared" si="43"/>
        <v>211</v>
      </c>
      <c r="C219" s="312" t="s">
        <v>360</v>
      </c>
      <c r="D219" s="312" t="s">
        <v>374</v>
      </c>
      <c r="E219" s="313">
        <v>30</v>
      </c>
      <c r="F219" s="314">
        <f>заміна!$J$9</f>
        <v>5212.2307784558179</v>
      </c>
      <c r="G219" s="314">
        <f>заміна!$J$14</f>
        <v>507.08099872403142</v>
      </c>
      <c r="H219" s="314">
        <f>заміна!$J$15</f>
        <v>194.75031971928692</v>
      </c>
      <c r="I219" s="314">
        <f>заміна!$J$19</f>
        <v>521.22307784558177</v>
      </c>
      <c r="J219" s="314">
        <f>заміна!$J$20</f>
        <v>965.29277621170775</v>
      </c>
      <c r="K219" s="315">
        <f t="shared" si="37"/>
        <v>7400.5779509564263</v>
      </c>
      <c r="L219" s="315">
        <f t="shared" si="38"/>
        <v>222.01733852869279</v>
      </c>
      <c r="M219" s="315">
        <f t="shared" si="39"/>
        <v>7622.5952894851189</v>
      </c>
      <c r="N219" s="315">
        <f t="shared" si="40"/>
        <v>1524.5190578970239</v>
      </c>
      <c r="O219" s="315">
        <f t="shared" si="41"/>
        <v>9147.114347382143</v>
      </c>
      <c r="P219" s="315">
        <f t="shared" si="35"/>
        <v>152.45190578970238</v>
      </c>
      <c r="Q219" s="315">
        <f t="shared" si="42"/>
        <v>30</v>
      </c>
      <c r="R219" s="316">
        <f t="shared" si="36"/>
        <v>15.245190578970238</v>
      </c>
    </row>
    <row r="220" spans="1:18" ht="15.75" thickBot="1" x14ac:dyDescent="0.3">
      <c r="A220" s="254" t="s">
        <v>519</v>
      </c>
      <c r="B220" s="311">
        <f t="shared" si="43"/>
        <v>212</v>
      </c>
      <c r="C220" s="312" t="s">
        <v>347</v>
      </c>
      <c r="D220" s="312" t="s">
        <v>168</v>
      </c>
      <c r="E220" s="313">
        <v>140</v>
      </c>
      <c r="F220" s="314">
        <f>заміна!$J$9</f>
        <v>5212.2307784558179</v>
      </c>
      <c r="G220" s="314">
        <f>заміна!$J$14</f>
        <v>507.08099872403142</v>
      </c>
      <c r="H220" s="314">
        <f>заміна!$J$15</f>
        <v>194.75031971928692</v>
      </c>
      <c r="I220" s="314">
        <f>заміна!$J$19</f>
        <v>521.22307784558177</v>
      </c>
      <c r="J220" s="314">
        <f>заміна!$J$20</f>
        <v>965.29277621170775</v>
      </c>
      <c r="K220" s="315">
        <f t="shared" si="37"/>
        <v>7400.5779509564263</v>
      </c>
      <c r="L220" s="315">
        <f t="shared" si="38"/>
        <v>222.01733852869279</v>
      </c>
      <c r="M220" s="315">
        <f t="shared" si="39"/>
        <v>7622.5952894851189</v>
      </c>
      <c r="N220" s="315">
        <f t="shared" si="40"/>
        <v>1524.5190578970239</v>
      </c>
      <c r="O220" s="315">
        <f t="shared" si="41"/>
        <v>9147.114347382143</v>
      </c>
      <c r="P220" s="315">
        <f t="shared" si="35"/>
        <v>152.45190578970238</v>
      </c>
      <c r="Q220" s="315">
        <f t="shared" si="42"/>
        <v>140</v>
      </c>
      <c r="R220" s="316">
        <f t="shared" si="36"/>
        <v>3.2668265526364797</v>
      </c>
    </row>
    <row r="221" spans="1:18" ht="15.75" thickBot="1" x14ac:dyDescent="0.3">
      <c r="A221" s="254" t="s">
        <v>519</v>
      </c>
      <c r="B221" s="311">
        <f t="shared" si="43"/>
        <v>213</v>
      </c>
      <c r="C221" s="312" t="s">
        <v>347</v>
      </c>
      <c r="D221" s="312" t="s">
        <v>231</v>
      </c>
      <c r="E221" s="313">
        <v>60</v>
      </c>
      <c r="F221" s="314">
        <f>заміна!$J$9</f>
        <v>5212.2307784558179</v>
      </c>
      <c r="G221" s="314">
        <f>заміна!$J$14</f>
        <v>507.08099872403142</v>
      </c>
      <c r="H221" s="314">
        <f>заміна!$J$15</f>
        <v>194.75031971928692</v>
      </c>
      <c r="I221" s="314">
        <f>заміна!$J$19</f>
        <v>521.22307784558177</v>
      </c>
      <c r="J221" s="314">
        <f>заміна!$J$20</f>
        <v>965.29277621170775</v>
      </c>
      <c r="K221" s="315">
        <f t="shared" si="37"/>
        <v>7400.5779509564263</v>
      </c>
      <c r="L221" s="315">
        <f t="shared" si="38"/>
        <v>222.01733852869279</v>
      </c>
      <c r="M221" s="315">
        <f t="shared" si="39"/>
        <v>7622.5952894851189</v>
      </c>
      <c r="N221" s="315">
        <f t="shared" si="40"/>
        <v>1524.5190578970239</v>
      </c>
      <c r="O221" s="315">
        <f t="shared" si="41"/>
        <v>9147.114347382143</v>
      </c>
      <c r="P221" s="315">
        <f t="shared" si="35"/>
        <v>152.45190578970238</v>
      </c>
      <c r="Q221" s="315">
        <f t="shared" si="42"/>
        <v>60</v>
      </c>
      <c r="R221" s="316">
        <f t="shared" si="36"/>
        <v>7.622595289485119</v>
      </c>
    </row>
    <row r="222" spans="1:18" ht="15.75" thickBot="1" x14ac:dyDescent="0.3">
      <c r="A222" s="254" t="s">
        <v>519</v>
      </c>
      <c r="B222" s="311">
        <f t="shared" si="43"/>
        <v>214</v>
      </c>
      <c r="C222" s="312" t="s">
        <v>402</v>
      </c>
      <c r="D222" s="312" t="s">
        <v>173</v>
      </c>
      <c r="E222" s="313">
        <v>70</v>
      </c>
      <c r="F222" s="314">
        <f>заміна!$J$9</f>
        <v>5212.2307784558179</v>
      </c>
      <c r="G222" s="314">
        <f>заміна!$J$14</f>
        <v>507.08099872403142</v>
      </c>
      <c r="H222" s="314">
        <f>заміна!$J$15</f>
        <v>194.75031971928692</v>
      </c>
      <c r="I222" s="314">
        <f>заміна!$J$19</f>
        <v>521.22307784558177</v>
      </c>
      <c r="J222" s="314">
        <f>заміна!$J$20</f>
        <v>965.29277621170775</v>
      </c>
      <c r="K222" s="315">
        <f t="shared" si="37"/>
        <v>7400.5779509564263</v>
      </c>
      <c r="L222" s="315">
        <f t="shared" si="38"/>
        <v>222.01733852869279</v>
      </c>
      <c r="M222" s="315">
        <f t="shared" si="39"/>
        <v>7622.5952894851189</v>
      </c>
      <c r="N222" s="315">
        <f t="shared" si="40"/>
        <v>1524.5190578970239</v>
      </c>
      <c r="O222" s="315">
        <f t="shared" si="41"/>
        <v>9147.114347382143</v>
      </c>
      <c r="P222" s="315">
        <f t="shared" si="35"/>
        <v>152.45190578970238</v>
      </c>
      <c r="Q222" s="315">
        <f t="shared" si="42"/>
        <v>70</v>
      </c>
      <c r="R222" s="316">
        <f t="shared" si="36"/>
        <v>6.5336531052729594</v>
      </c>
    </row>
    <row r="223" spans="1:18" ht="15.75" thickBot="1" x14ac:dyDescent="0.3">
      <c r="A223" s="254" t="s">
        <v>519</v>
      </c>
      <c r="B223" s="311">
        <f t="shared" si="43"/>
        <v>215</v>
      </c>
      <c r="C223" s="312" t="s">
        <v>347</v>
      </c>
      <c r="D223" s="312" t="s">
        <v>404</v>
      </c>
      <c r="E223" s="313">
        <v>120</v>
      </c>
      <c r="F223" s="314">
        <f>заміна!$J$9</f>
        <v>5212.2307784558179</v>
      </c>
      <c r="G223" s="314">
        <f>заміна!$J$14</f>
        <v>507.08099872403142</v>
      </c>
      <c r="H223" s="314">
        <f>заміна!$J$15</f>
        <v>194.75031971928692</v>
      </c>
      <c r="I223" s="314">
        <f>заміна!$J$19</f>
        <v>521.22307784558177</v>
      </c>
      <c r="J223" s="314">
        <f>заміна!$J$20</f>
        <v>965.29277621170775</v>
      </c>
      <c r="K223" s="315">
        <f t="shared" si="37"/>
        <v>7400.5779509564263</v>
      </c>
      <c r="L223" s="315">
        <f t="shared" si="38"/>
        <v>222.01733852869279</v>
      </c>
      <c r="M223" s="315">
        <f t="shared" si="39"/>
        <v>7622.5952894851189</v>
      </c>
      <c r="N223" s="315">
        <f t="shared" si="40"/>
        <v>1524.5190578970239</v>
      </c>
      <c r="O223" s="315">
        <f t="shared" si="41"/>
        <v>9147.114347382143</v>
      </c>
      <c r="P223" s="315">
        <f t="shared" si="35"/>
        <v>152.45190578970238</v>
      </c>
      <c r="Q223" s="315">
        <f t="shared" si="42"/>
        <v>120</v>
      </c>
      <c r="R223" s="316">
        <f t="shared" si="36"/>
        <v>3.8112976447425595</v>
      </c>
    </row>
    <row r="224" spans="1:18" ht="15.75" thickBot="1" x14ac:dyDescent="0.3">
      <c r="A224" s="254" t="s">
        <v>519</v>
      </c>
      <c r="B224" s="311">
        <f t="shared" si="43"/>
        <v>216</v>
      </c>
      <c r="C224" s="312" t="s">
        <v>347</v>
      </c>
      <c r="D224" s="312" t="s">
        <v>405</v>
      </c>
      <c r="E224" s="313">
        <v>130</v>
      </c>
      <c r="F224" s="314">
        <f>заміна!$J$9</f>
        <v>5212.2307784558179</v>
      </c>
      <c r="G224" s="314">
        <f>заміна!$J$14</f>
        <v>507.08099872403142</v>
      </c>
      <c r="H224" s="314">
        <f>заміна!$J$15</f>
        <v>194.75031971928692</v>
      </c>
      <c r="I224" s="314">
        <f>заміна!$J$19</f>
        <v>521.22307784558177</v>
      </c>
      <c r="J224" s="314">
        <f>заміна!$J$20</f>
        <v>965.29277621170775</v>
      </c>
      <c r="K224" s="315">
        <f t="shared" si="37"/>
        <v>7400.5779509564263</v>
      </c>
      <c r="L224" s="315">
        <f t="shared" si="38"/>
        <v>222.01733852869279</v>
      </c>
      <c r="M224" s="315">
        <f t="shared" si="39"/>
        <v>7622.5952894851189</v>
      </c>
      <c r="N224" s="315">
        <f t="shared" si="40"/>
        <v>1524.5190578970239</v>
      </c>
      <c r="O224" s="315">
        <f t="shared" si="41"/>
        <v>9147.114347382143</v>
      </c>
      <c r="P224" s="315">
        <f t="shared" si="35"/>
        <v>152.45190578970238</v>
      </c>
      <c r="Q224" s="315">
        <f t="shared" si="42"/>
        <v>130</v>
      </c>
      <c r="R224" s="316">
        <f t="shared" si="36"/>
        <v>3.5181209028392857</v>
      </c>
    </row>
    <row r="225" spans="1:18" ht="15.75" thickBot="1" x14ac:dyDescent="0.3">
      <c r="A225" s="254" t="s">
        <v>519</v>
      </c>
      <c r="B225" s="311">
        <f t="shared" si="43"/>
        <v>217</v>
      </c>
      <c r="C225" s="312" t="s">
        <v>360</v>
      </c>
      <c r="D225" s="312" t="s">
        <v>406</v>
      </c>
      <c r="E225" s="313">
        <v>116</v>
      </c>
      <c r="F225" s="314">
        <f>заміна!$J$9</f>
        <v>5212.2307784558179</v>
      </c>
      <c r="G225" s="314">
        <f>заміна!$J$14</f>
        <v>507.08099872403142</v>
      </c>
      <c r="H225" s="314">
        <f>заміна!$J$15</f>
        <v>194.75031971928692</v>
      </c>
      <c r="I225" s="314">
        <f>заміна!$J$19</f>
        <v>521.22307784558177</v>
      </c>
      <c r="J225" s="314">
        <f>заміна!$J$20</f>
        <v>965.29277621170775</v>
      </c>
      <c r="K225" s="315">
        <f t="shared" si="37"/>
        <v>7400.5779509564263</v>
      </c>
      <c r="L225" s="315">
        <f t="shared" si="38"/>
        <v>222.01733852869279</v>
      </c>
      <c r="M225" s="315">
        <f t="shared" si="39"/>
        <v>7622.5952894851189</v>
      </c>
      <c r="N225" s="315">
        <f t="shared" si="40"/>
        <v>1524.5190578970239</v>
      </c>
      <c r="O225" s="315">
        <f t="shared" si="41"/>
        <v>9147.114347382143</v>
      </c>
      <c r="P225" s="315">
        <f t="shared" si="35"/>
        <v>152.45190578970238</v>
      </c>
      <c r="Q225" s="315">
        <f t="shared" si="42"/>
        <v>116</v>
      </c>
      <c r="R225" s="316">
        <f t="shared" si="36"/>
        <v>3.94272170145782</v>
      </c>
    </row>
    <row r="226" spans="1:18" ht="15.75" thickBot="1" x14ac:dyDescent="0.3">
      <c r="A226" s="254" t="s">
        <v>519</v>
      </c>
      <c r="B226" s="311">
        <f t="shared" si="43"/>
        <v>218</v>
      </c>
      <c r="C226" s="312" t="s">
        <v>391</v>
      </c>
      <c r="D226" s="312" t="s">
        <v>407</v>
      </c>
      <c r="E226" s="313">
        <v>121</v>
      </c>
      <c r="F226" s="314">
        <f>заміна!$J$9</f>
        <v>5212.2307784558179</v>
      </c>
      <c r="G226" s="314">
        <f>заміна!$J$14</f>
        <v>507.08099872403142</v>
      </c>
      <c r="H226" s="314">
        <f>заміна!$J$15</f>
        <v>194.75031971928692</v>
      </c>
      <c r="I226" s="314">
        <f>заміна!$J$19</f>
        <v>521.22307784558177</v>
      </c>
      <c r="J226" s="314">
        <f>заміна!$J$20</f>
        <v>965.29277621170775</v>
      </c>
      <c r="K226" s="315">
        <f t="shared" si="37"/>
        <v>7400.5779509564263</v>
      </c>
      <c r="L226" s="315">
        <f t="shared" si="38"/>
        <v>222.01733852869279</v>
      </c>
      <c r="M226" s="315">
        <f t="shared" si="39"/>
        <v>7622.5952894851189</v>
      </c>
      <c r="N226" s="315">
        <f t="shared" si="40"/>
        <v>1524.5190578970239</v>
      </c>
      <c r="O226" s="315">
        <f t="shared" si="41"/>
        <v>9147.114347382143</v>
      </c>
      <c r="P226" s="315">
        <f t="shared" si="35"/>
        <v>152.45190578970238</v>
      </c>
      <c r="Q226" s="315">
        <f t="shared" si="42"/>
        <v>121</v>
      </c>
      <c r="R226" s="316">
        <f t="shared" si="36"/>
        <v>3.7797993171000588</v>
      </c>
    </row>
    <row r="227" spans="1:18" ht="15.75" thickBot="1" x14ac:dyDescent="0.3">
      <c r="A227" s="254" t="s">
        <v>519</v>
      </c>
      <c r="B227" s="311">
        <f t="shared" si="43"/>
        <v>219</v>
      </c>
      <c r="C227" s="312" t="s">
        <v>298</v>
      </c>
      <c r="D227" s="312" t="s">
        <v>356</v>
      </c>
      <c r="E227" s="313">
        <v>43</v>
      </c>
      <c r="F227" s="314">
        <f>заміна!$J$9</f>
        <v>5212.2307784558179</v>
      </c>
      <c r="G227" s="314">
        <f>заміна!$J$14</f>
        <v>507.08099872403142</v>
      </c>
      <c r="H227" s="314">
        <f>заміна!$J$15</f>
        <v>194.75031971928692</v>
      </c>
      <c r="I227" s="314">
        <f>заміна!$J$19</f>
        <v>521.22307784558177</v>
      </c>
      <c r="J227" s="314">
        <f>заміна!$J$20</f>
        <v>965.29277621170775</v>
      </c>
      <c r="K227" s="315">
        <f t="shared" si="37"/>
        <v>7400.5779509564263</v>
      </c>
      <c r="L227" s="315">
        <f t="shared" si="38"/>
        <v>222.01733852869279</v>
      </c>
      <c r="M227" s="315">
        <f t="shared" si="39"/>
        <v>7622.5952894851189</v>
      </c>
      <c r="N227" s="315">
        <f t="shared" si="40"/>
        <v>1524.5190578970239</v>
      </c>
      <c r="O227" s="315">
        <f t="shared" si="41"/>
        <v>9147.114347382143</v>
      </c>
      <c r="P227" s="315">
        <f t="shared" si="35"/>
        <v>152.45190578970238</v>
      </c>
      <c r="Q227" s="315">
        <f t="shared" si="42"/>
        <v>43</v>
      </c>
      <c r="R227" s="316">
        <f t="shared" si="36"/>
        <v>10.636179473700166</v>
      </c>
    </row>
    <row r="228" spans="1:18" ht="15.75" thickBot="1" x14ac:dyDescent="0.3">
      <c r="A228" s="254" t="s">
        <v>519</v>
      </c>
      <c r="B228" s="311">
        <f t="shared" si="43"/>
        <v>220</v>
      </c>
      <c r="C228" s="312" t="s">
        <v>298</v>
      </c>
      <c r="D228" s="312" t="s">
        <v>169</v>
      </c>
      <c r="E228" s="313">
        <v>80</v>
      </c>
      <c r="F228" s="314">
        <f>заміна!$J$9</f>
        <v>5212.2307784558179</v>
      </c>
      <c r="G228" s="314">
        <f>заміна!$J$14</f>
        <v>507.08099872403142</v>
      </c>
      <c r="H228" s="314">
        <f>заміна!$J$15</f>
        <v>194.75031971928692</v>
      </c>
      <c r="I228" s="314">
        <f>заміна!$J$19</f>
        <v>521.22307784558177</v>
      </c>
      <c r="J228" s="314">
        <f>заміна!$J$20</f>
        <v>965.29277621170775</v>
      </c>
      <c r="K228" s="315">
        <f t="shared" si="37"/>
        <v>7400.5779509564263</v>
      </c>
      <c r="L228" s="315">
        <f t="shared" si="38"/>
        <v>222.01733852869279</v>
      </c>
      <c r="M228" s="315">
        <f t="shared" si="39"/>
        <v>7622.5952894851189</v>
      </c>
      <c r="N228" s="315">
        <f t="shared" si="40"/>
        <v>1524.5190578970239</v>
      </c>
      <c r="O228" s="315">
        <f t="shared" si="41"/>
        <v>9147.114347382143</v>
      </c>
      <c r="P228" s="315">
        <f t="shared" si="35"/>
        <v>152.45190578970238</v>
      </c>
      <c r="Q228" s="315">
        <f t="shared" si="42"/>
        <v>80</v>
      </c>
      <c r="R228" s="316">
        <f t="shared" si="36"/>
        <v>5.7169464671138392</v>
      </c>
    </row>
    <row r="229" spans="1:18" ht="15.75" thickBot="1" x14ac:dyDescent="0.3">
      <c r="A229" s="254" t="s">
        <v>519</v>
      </c>
      <c r="B229" s="311">
        <f t="shared" si="43"/>
        <v>221</v>
      </c>
      <c r="C229" s="312" t="s">
        <v>408</v>
      </c>
      <c r="D229" s="312" t="s">
        <v>172</v>
      </c>
      <c r="E229" s="313">
        <v>72</v>
      </c>
      <c r="F229" s="314">
        <f>заміна!$J$9</f>
        <v>5212.2307784558179</v>
      </c>
      <c r="G229" s="314">
        <f>заміна!$J$14</f>
        <v>507.08099872403142</v>
      </c>
      <c r="H229" s="314">
        <f>заміна!$J$15</f>
        <v>194.75031971928692</v>
      </c>
      <c r="I229" s="314">
        <f>заміна!$J$19</f>
        <v>521.22307784558177</v>
      </c>
      <c r="J229" s="314">
        <f>заміна!$J$20</f>
        <v>965.29277621170775</v>
      </c>
      <c r="K229" s="315">
        <f t="shared" si="37"/>
        <v>7400.5779509564263</v>
      </c>
      <c r="L229" s="315">
        <f t="shared" si="38"/>
        <v>222.01733852869279</v>
      </c>
      <c r="M229" s="315">
        <f t="shared" si="39"/>
        <v>7622.5952894851189</v>
      </c>
      <c r="N229" s="315">
        <f t="shared" si="40"/>
        <v>1524.5190578970239</v>
      </c>
      <c r="O229" s="315">
        <f t="shared" si="41"/>
        <v>9147.114347382143</v>
      </c>
      <c r="P229" s="315">
        <f t="shared" si="35"/>
        <v>152.45190578970238</v>
      </c>
      <c r="Q229" s="315">
        <f t="shared" si="42"/>
        <v>72</v>
      </c>
      <c r="R229" s="316">
        <f t="shared" si="36"/>
        <v>6.3521627412375992</v>
      </c>
    </row>
    <row r="230" spans="1:18" ht="15.75" thickBot="1" x14ac:dyDescent="0.3">
      <c r="A230" s="254" t="s">
        <v>519</v>
      </c>
      <c r="B230" s="311">
        <f t="shared" si="43"/>
        <v>222</v>
      </c>
      <c r="C230" s="312" t="s">
        <v>156</v>
      </c>
      <c r="D230" s="312" t="s">
        <v>207</v>
      </c>
      <c r="E230" s="313">
        <v>171</v>
      </c>
      <c r="F230" s="314">
        <f>заміна!$J$9</f>
        <v>5212.2307784558179</v>
      </c>
      <c r="G230" s="314">
        <f>заміна!$J$14</f>
        <v>507.08099872403142</v>
      </c>
      <c r="H230" s="314">
        <f>заміна!$J$15</f>
        <v>194.75031971928692</v>
      </c>
      <c r="I230" s="314">
        <f>заміна!$J$19</f>
        <v>521.22307784558177</v>
      </c>
      <c r="J230" s="314">
        <f>заміна!$J$20</f>
        <v>965.29277621170775</v>
      </c>
      <c r="K230" s="315">
        <f t="shared" si="37"/>
        <v>7400.5779509564263</v>
      </c>
      <c r="L230" s="315">
        <f t="shared" si="38"/>
        <v>222.01733852869279</v>
      </c>
      <c r="M230" s="315">
        <f t="shared" si="39"/>
        <v>7622.5952894851189</v>
      </c>
      <c r="N230" s="315">
        <f t="shared" si="40"/>
        <v>1524.5190578970239</v>
      </c>
      <c r="O230" s="315">
        <f t="shared" si="41"/>
        <v>9147.114347382143</v>
      </c>
      <c r="P230" s="315">
        <f t="shared" si="35"/>
        <v>152.45190578970238</v>
      </c>
      <c r="Q230" s="315">
        <f t="shared" si="42"/>
        <v>171</v>
      </c>
      <c r="R230" s="316">
        <f t="shared" si="36"/>
        <v>2.6745948384158313</v>
      </c>
    </row>
    <row r="231" spans="1:18" ht="15.75" thickBot="1" x14ac:dyDescent="0.3">
      <c r="A231" s="254" t="s">
        <v>519</v>
      </c>
      <c r="B231" s="311">
        <f t="shared" si="43"/>
        <v>223</v>
      </c>
      <c r="C231" s="312" t="s">
        <v>153</v>
      </c>
      <c r="D231" s="312" t="s">
        <v>339</v>
      </c>
      <c r="E231" s="313">
        <v>35</v>
      </c>
      <c r="F231" s="314">
        <f>заміна!$J$9</f>
        <v>5212.2307784558179</v>
      </c>
      <c r="G231" s="314">
        <f>заміна!$J$14</f>
        <v>507.08099872403142</v>
      </c>
      <c r="H231" s="314">
        <f>заміна!$J$15</f>
        <v>194.75031971928692</v>
      </c>
      <c r="I231" s="314">
        <f>заміна!$J$19</f>
        <v>521.22307784558177</v>
      </c>
      <c r="J231" s="314">
        <f>заміна!$J$20</f>
        <v>965.29277621170775</v>
      </c>
      <c r="K231" s="315">
        <f t="shared" si="37"/>
        <v>7400.5779509564263</v>
      </c>
      <c r="L231" s="315">
        <f t="shared" si="38"/>
        <v>222.01733852869279</v>
      </c>
      <c r="M231" s="315">
        <f t="shared" si="39"/>
        <v>7622.5952894851189</v>
      </c>
      <c r="N231" s="315">
        <f t="shared" si="40"/>
        <v>1524.5190578970239</v>
      </c>
      <c r="O231" s="315">
        <f t="shared" si="41"/>
        <v>9147.114347382143</v>
      </c>
      <c r="P231" s="315">
        <f t="shared" si="35"/>
        <v>152.45190578970238</v>
      </c>
      <c r="Q231" s="315">
        <f t="shared" si="42"/>
        <v>35</v>
      </c>
      <c r="R231" s="316">
        <f t="shared" si="36"/>
        <v>13.067306210545919</v>
      </c>
    </row>
    <row r="232" spans="1:18" ht="15.75" thickBot="1" x14ac:dyDescent="0.3">
      <c r="A232" s="254" t="s">
        <v>519</v>
      </c>
      <c r="B232" s="311">
        <f t="shared" si="43"/>
        <v>224</v>
      </c>
      <c r="C232" s="312" t="s">
        <v>142</v>
      </c>
      <c r="D232" s="312" t="s">
        <v>409</v>
      </c>
      <c r="E232" s="313">
        <v>32</v>
      </c>
      <c r="F232" s="314">
        <f>заміна!$J$9</f>
        <v>5212.2307784558179</v>
      </c>
      <c r="G232" s="314">
        <f>заміна!$J$14</f>
        <v>507.08099872403142</v>
      </c>
      <c r="H232" s="314">
        <f>заміна!$J$15</f>
        <v>194.75031971928692</v>
      </c>
      <c r="I232" s="314">
        <f>заміна!$J$19</f>
        <v>521.22307784558177</v>
      </c>
      <c r="J232" s="314">
        <f>заміна!$J$20</f>
        <v>965.29277621170775</v>
      </c>
      <c r="K232" s="315">
        <f t="shared" si="37"/>
        <v>7400.5779509564263</v>
      </c>
      <c r="L232" s="315">
        <f t="shared" si="38"/>
        <v>222.01733852869279</v>
      </c>
      <c r="M232" s="315">
        <f t="shared" si="39"/>
        <v>7622.5952894851189</v>
      </c>
      <c r="N232" s="315">
        <f t="shared" si="40"/>
        <v>1524.5190578970239</v>
      </c>
      <c r="O232" s="315">
        <f t="shared" si="41"/>
        <v>9147.114347382143</v>
      </c>
      <c r="P232" s="315">
        <f t="shared" si="35"/>
        <v>152.45190578970238</v>
      </c>
      <c r="Q232" s="315">
        <f t="shared" si="42"/>
        <v>32</v>
      </c>
      <c r="R232" s="316">
        <f t="shared" si="36"/>
        <v>14.292366167784598</v>
      </c>
    </row>
    <row r="233" spans="1:18" ht="15.75" thickBot="1" x14ac:dyDescent="0.3">
      <c r="A233" s="254" t="s">
        <v>519</v>
      </c>
      <c r="B233" s="311">
        <f t="shared" si="43"/>
        <v>225</v>
      </c>
      <c r="C233" s="312" t="s">
        <v>142</v>
      </c>
      <c r="D233" s="312" t="s">
        <v>410</v>
      </c>
      <c r="E233" s="313">
        <v>144</v>
      </c>
      <c r="F233" s="314">
        <f>заміна!$J$9</f>
        <v>5212.2307784558179</v>
      </c>
      <c r="G233" s="314">
        <f>заміна!$J$14</f>
        <v>507.08099872403142</v>
      </c>
      <c r="H233" s="314">
        <f>заміна!$J$15</f>
        <v>194.75031971928692</v>
      </c>
      <c r="I233" s="314">
        <f>заміна!$J$19</f>
        <v>521.22307784558177</v>
      </c>
      <c r="J233" s="314">
        <f>заміна!$J$20</f>
        <v>965.29277621170775</v>
      </c>
      <c r="K233" s="315">
        <f t="shared" si="37"/>
        <v>7400.5779509564263</v>
      </c>
      <c r="L233" s="315">
        <f t="shared" si="38"/>
        <v>222.01733852869279</v>
      </c>
      <c r="M233" s="315">
        <f t="shared" si="39"/>
        <v>7622.5952894851189</v>
      </c>
      <c r="N233" s="315">
        <f t="shared" si="40"/>
        <v>1524.5190578970239</v>
      </c>
      <c r="O233" s="315">
        <f t="shared" si="41"/>
        <v>9147.114347382143</v>
      </c>
      <c r="P233" s="315">
        <f t="shared" si="35"/>
        <v>152.45190578970238</v>
      </c>
      <c r="Q233" s="315">
        <f t="shared" si="42"/>
        <v>144</v>
      </c>
      <c r="R233" s="316">
        <f t="shared" si="36"/>
        <v>3.1760813706187996</v>
      </c>
    </row>
    <row r="234" spans="1:18" ht="15.75" thickBot="1" x14ac:dyDescent="0.3">
      <c r="A234" s="254" t="s">
        <v>519</v>
      </c>
      <c r="B234" s="311">
        <f t="shared" si="43"/>
        <v>226</v>
      </c>
      <c r="C234" s="312" t="s">
        <v>142</v>
      </c>
      <c r="D234" s="312" t="s">
        <v>411</v>
      </c>
      <c r="E234" s="313">
        <v>33</v>
      </c>
      <c r="F234" s="314">
        <f>заміна!$J$9</f>
        <v>5212.2307784558179</v>
      </c>
      <c r="G234" s="314">
        <f>заміна!$J$14</f>
        <v>507.08099872403142</v>
      </c>
      <c r="H234" s="314">
        <f>заміна!$J$15</f>
        <v>194.75031971928692</v>
      </c>
      <c r="I234" s="314">
        <f>заміна!$J$19</f>
        <v>521.22307784558177</v>
      </c>
      <c r="J234" s="314">
        <f>заміна!$J$20</f>
        <v>965.29277621170775</v>
      </c>
      <c r="K234" s="315">
        <f t="shared" si="37"/>
        <v>7400.5779509564263</v>
      </c>
      <c r="L234" s="315">
        <f t="shared" si="38"/>
        <v>222.01733852869279</v>
      </c>
      <c r="M234" s="315">
        <f t="shared" si="39"/>
        <v>7622.5952894851189</v>
      </c>
      <c r="N234" s="315">
        <f t="shared" si="40"/>
        <v>1524.5190578970239</v>
      </c>
      <c r="O234" s="315">
        <f t="shared" si="41"/>
        <v>9147.114347382143</v>
      </c>
      <c r="P234" s="315">
        <f t="shared" si="35"/>
        <v>152.45190578970238</v>
      </c>
      <c r="Q234" s="315">
        <f t="shared" si="42"/>
        <v>33</v>
      </c>
      <c r="R234" s="316">
        <f t="shared" si="36"/>
        <v>13.859264162700216</v>
      </c>
    </row>
    <row r="235" spans="1:18" ht="15.75" thickBot="1" x14ac:dyDescent="0.3">
      <c r="A235" s="254" t="s">
        <v>519</v>
      </c>
      <c r="B235" s="311">
        <f t="shared" si="43"/>
        <v>227</v>
      </c>
      <c r="C235" s="312" t="s">
        <v>155</v>
      </c>
      <c r="D235" s="312" t="s">
        <v>205</v>
      </c>
      <c r="E235" s="313">
        <v>126</v>
      </c>
      <c r="F235" s="314">
        <f>заміна!$J$9</f>
        <v>5212.2307784558179</v>
      </c>
      <c r="G235" s="314">
        <f>заміна!$J$14</f>
        <v>507.08099872403142</v>
      </c>
      <c r="H235" s="314">
        <f>заміна!$J$15</f>
        <v>194.75031971928692</v>
      </c>
      <c r="I235" s="314">
        <f>заміна!$J$19</f>
        <v>521.22307784558177</v>
      </c>
      <c r="J235" s="314">
        <f>заміна!$J$20</f>
        <v>965.29277621170775</v>
      </c>
      <c r="K235" s="315">
        <f t="shared" si="37"/>
        <v>7400.5779509564263</v>
      </c>
      <c r="L235" s="315">
        <f t="shared" si="38"/>
        <v>222.01733852869279</v>
      </c>
      <c r="M235" s="315">
        <f t="shared" si="39"/>
        <v>7622.5952894851189</v>
      </c>
      <c r="N235" s="315">
        <f t="shared" si="40"/>
        <v>1524.5190578970239</v>
      </c>
      <c r="O235" s="315">
        <f t="shared" si="41"/>
        <v>9147.114347382143</v>
      </c>
      <c r="P235" s="315">
        <f t="shared" si="35"/>
        <v>152.45190578970238</v>
      </c>
      <c r="Q235" s="315">
        <f t="shared" si="42"/>
        <v>126</v>
      </c>
      <c r="R235" s="316">
        <f t="shared" si="36"/>
        <v>3.6298072807071997</v>
      </c>
    </row>
    <row r="236" spans="1:18" ht="15.75" thickBot="1" x14ac:dyDescent="0.3">
      <c r="A236" s="254" t="s">
        <v>519</v>
      </c>
      <c r="B236" s="311">
        <f t="shared" si="43"/>
        <v>228</v>
      </c>
      <c r="C236" s="312" t="s">
        <v>155</v>
      </c>
      <c r="D236" s="312" t="s">
        <v>398</v>
      </c>
      <c r="E236" s="313">
        <v>72</v>
      </c>
      <c r="F236" s="314">
        <f>заміна!$J$9</f>
        <v>5212.2307784558179</v>
      </c>
      <c r="G236" s="314">
        <f>заміна!$J$14</f>
        <v>507.08099872403142</v>
      </c>
      <c r="H236" s="314">
        <f>заміна!$J$15</f>
        <v>194.75031971928692</v>
      </c>
      <c r="I236" s="314">
        <f>заміна!$J$19</f>
        <v>521.22307784558177</v>
      </c>
      <c r="J236" s="314">
        <f>заміна!$J$20</f>
        <v>965.29277621170775</v>
      </c>
      <c r="K236" s="315">
        <f t="shared" si="37"/>
        <v>7400.5779509564263</v>
      </c>
      <c r="L236" s="315">
        <f t="shared" si="38"/>
        <v>222.01733852869279</v>
      </c>
      <c r="M236" s="315">
        <f t="shared" si="39"/>
        <v>7622.5952894851189</v>
      </c>
      <c r="N236" s="315">
        <f t="shared" si="40"/>
        <v>1524.5190578970239</v>
      </c>
      <c r="O236" s="315">
        <f t="shared" si="41"/>
        <v>9147.114347382143</v>
      </c>
      <c r="P236" s="315">
        <f t="shared" si="35"/>
        <v>152.45190578970238</v>
      </c>
      <c r="Q236" s="315">
        <f t="shared" si="42"/>
        <v>72</v>
      </c>
      <c r="R236" s="316">
        <f t="shared" si="36"/>
        <v>6.3521627412375992</v>
      </c>
    </row>
    <row r="237" spans="1:18" ht="15.75" thickBot="1" x14ac:dyDescent="0.3">
      <c r="A237" s="254" t="s">
        <v>519</v>
      </c>
      <c r="B237" s="311">
        <f t="shared" si="43"/>
        <v>229</v>
      </c>
      <c r="C237" s="312" t="s">
        <v>155</v>
      </c>
      <c r="D237" s="312" t="s">
        <v>219</v>
      </c>
      <c r="E237" s="313">
        <v>81</v>
      </c>
      <c r="F237" s="314">
        <f>заміна!$J$9</f>
        <v>5212.2307784558179</v>
      </c>
      <c r="G237" s="314">
        <f>заміна!$J$14</f>
        <v>507.08099872403142</v>
      </c>
      <c r="H237" s="314">
        <f>заміна!$J$15</f>
        <v>194.75031971928692</v>
      </c>
      <c r="I237" s="314">
        <f>заміна!$J$19</f>
        <v>521.22307784558177</v>
      </c>
      <c r="J237" s="314">
        <f>заміна!$J$20</f>
        <v>965.29277621170775</v>
      </c>
      <c r="K237" s="315">
        <f t="shared" si="37"/>
        <v>7400.5779509564263</v>
      </c>
      <c r="L237" s="315">
        <f t="shared" si="38"/>
        <v>222.01733852869279</v>
      </c>
      <c r="M237" s="315">
        <f t="shared" si="39"/>
        <v>7622.5952894851189</v>
      </c>
      <c r="N237" s="315">
        <f t="shared" si="40"/>
        <v>1524.5190578970239</v>
      </c>
      <c r="O237" s="315">
        <f t="shared" si="41"/>
        <v>9147.114347382143</v>
      </c>
      <c r="P237" s="315">
        <f t="shared" si="35"/>
        <v>152.45190578970238</v>
      </c>
      <c r="Q237" s="315">
        <f t="shared" si="42"/>
        <v>81</v>
      </c>
      <c r="R237" s="316">
        <f t="shared" si="36"/>
        <v>5.6463668811000884</v>
      </c>
    </row>
    <row r="238" spans="1:18" ht="15.75" thickBot="1" x14ac:dyDescent="0.3">
      <c r="A238" s="254" t="s">
        <v>519</v>
      </c>
      <c r="B238" s="311">
        <f t="shared" si="43"/>
        <v>230</v>
      </c>
      <c r="C238" s="312" t="s">
        <v>155</v>
      </c>
      <c r="D238" s="312" t="s">
        <v>412</v>
      </c>
      <c r="E238" s="313">
        <v>36</v>
      </c>
      <c r="F238" s="314">
        <f>заміна!$J$9</f>
        <v>5212.2307784558179</v>
      </c>
      <c r="G238" s="314">
        <f>заміна!$J$14</f>
        <v>507.08099872403142</v>
      </c>
      <c r="H238" s="314">
        <f>заміна!$J$15</f>
        <v>194.75031971928692</v>
      </c>
      <c r="I238" s="314">
        <f>заміна!$J$19</f>
        <v>521.22307784558177</v>
      </c>
      <c r="J238" s="314">
        <f>заміна!$J$20</f>
        <v>965.29277621170775</v>
      </c>
      <c r="K238" s="315">
        <f t="shared" si="37"/>
        <v>7400.5779509564263</v>
      </c>
      <c r="L238" s="315">
        <f t="shared" si="38"/>
        <v>222.01733852869279</v>
      </c>
      <c r="M238" s="315">
        <f t="shared" si="39"/>
        <v>7622.5952894851189</v>
      </c>
      <c r="N238" s="315">
        <f t="shared" si="40"/>
        <v>1524.5190578970239</v>
      </c>
      <c r="O238" s="315">
        <f t="shared" si="41"/>
        <v>9147.114347382143</v>
      </c>
      <c r="P238" s="315">
        <f t="shared" si="35"/>
        <v>152.45190578970238</v>
      </c>
      <c r="Q238" s="315">
        <f t="shared" si="42"/>
        <v>36</v>
      </c>
      <c r="R238" s="316">
        <f t="shared" si="36"/>
        <v>12.704325482475198</v>
      </c>
    </row>
    <row r="239" spans="1:18" ht="15.75" thickBot="1" x14ac:dyDescent="0.3">
      <c r="A239" s="254" t="s">
        <v>519</v>
      </c>
      <c r="B239" s="311">
        <f t="shared" si="43"/>
        <v>231</v>
      </c>
      <c r="C239" s="312" t="s">
        <v>413</v>
      </c>
      <c r="D239" s="312" t="s">
        <v>169</v>
      </c>
      <c r="E239" s="313">
        <v>120</v>
      </c>
      <c r="F239" s="314">
        <f>заміна!$J$9</f>
        <v>5212.2307784558179</v>
      </c>
      <c r="G239" s="314">
        <f>заміна!$J$14</f>
        <v>507.08099872403142</v>
      </c>
      <c r="H239" s="314">
        <f>заміна!$J$15</f>
        <v>194.75031971928692</v>
      </c>
      <c r="I239" s="314">
        <f>заміна!$J$19</f>
        <v>521.22307784558177</v>
      </c>
      <c r="J239" s="314">
        <f>заміна!$J$20</f>
        <v>965.29277621170775</v>
      </c>
      <c r="K239" s="315">
        <f t="shared" si="37"/>
        <v>7400.5779509564263</v>
      </c>
      <c r="L239" s="315">
        <f t="shared" si="38"/>
        <v>222.01733852869279</v>
      </c>
      <c r="M239" s="315">
        <f t="shared" si="39"/>
        <v>7622.5952894851189</v>
      </c>
      <c r="N239" s="315">
        <f t="shared" si="40"/>
        <v>1524.5190578970239</v>
      </c>
      <c r="O239" s="315">
        <f t="shared" si="41"/>
        <v>9147.114347382143</v>
      </c>
      <c r="P239" s="315">
        <f t="shared" si="35"/>
        <v>152.45190578970238</v>
      </c>
      <c r="Q239" s="315">
        <f t="shared" si="42"/>
        <v>120</v>
      </c>
      <c r="R239" s="316">
        <f t="shared" si="36"/>
        <v>3.8112976447425595</v>
      </c>
    </row>
    <row r="240" spans="1:18" ht="15.75" thickBot="1" x14ac:dyDescent="0.3">
      <c r="A240" s="254" t="s">
        <v>519</v>
      </c>
      <c r="B240" s="311">
        <f t="shared" si="43"/>
        <v>232</v>
      </c>
      <c r="C240" s="312" t="s">
        <v>373</v>
      </c>
      <c r="D240" s="312" t="s">
        <v>210</v>
      </c>
      <c r="E240" s="313">
        <v>25</v>
      </c>
      <c r="F240" s="314">
        <f>заміна!$J$9</f>
        <v>5212.2307784558179</v>
      </c>
      <c r="G240" s="314">
        <f>заміна!$J$14</f>
        <v>507.08099872403142</v>
      </c>
      <c r="H240" s="314">
        <f>заміна!$J$15</f>
        <v>194.75031971928692</v>
      </c>
      <c r="I240" s="314">
        <f>заміна!$J$19</f>
        <v>521.22307784558177</v>
      </c>
      <c r="J240" s="314">
        <f>заміна!$J$20</f>
        <v>965.29277621170775</v>
      </c>
      <c r="K240" s="315">
        <f t="shared" si="37"/>
        <v>7400.5779509564263</v>
      </c>
      <c r="L240" s="315">
        <f t="shared" si="38"/>
        <v>222.01733852869279</v>
      </c>
      <c r="M240" s="315">
        <f t="shared" si="39"/>
        <v>7622.5952894851189</v>
      </c>
      <c r="N240" s="315">
        <f t="shared" si="40"/>
        <v>1524.5190578970239</v>
      </c>
      <c r="O240" s="315">
        <f t="shared" si="41"/>
        <v>9147.114347382143</v>
      </c>
      <c r="P240" s="315">
        <f t="shared" si="35"/>
        <v>152.45190578970238</v>
      </c>
      <c r="Q240" s="315">
        <f t="shared" si="42"/>
        <v>25</v>
      </c>
      <c r="R240" s="316">
        <f t="shared" si="36"/>
        <v>18.294228694764286</v>
      </c>
    </row>
    <row r="241" spans="1:18" ht="15.75" thickBot="1" x14ac:dyDescent="0.3">
      <c r="A241" s="254" t="s">
        <v>519</v>
      </c>
      <c r="B241" s="311">
        <f t="shared" si="43"/>
        <v>233</v>
      </c>
      <c r="C241" s="312" t="s">
        <v>373</v>
      </c>
      <c r="D241" s="312" t="s">
        <v>299</v>
      </c>
      <c r="E241" s="313">
        <v>46</v>
      </c>
      <c r="F241" s="314">
        <f>заміна!$J$9</f>
        <v>5212.2307784558179</v>
      </c>
      <c r="G241" s="314">
        <f>заміна!$J$14</f>
        <v>507.08099872403142</v>
      </c>
      <c r="H241" s="314">
        <f>заміна!$J$15</f>
        <v>194.75031971928692</v>
      </c>
      <c r="I241" s="314">
        <f>заміна!$J$19</f>
        <v>521.22307784558177</v>
      </c>
      <c r="J241" s="314">
        <f>заміна!$J$20</f>
        <v>965.29277621170775</v>
      </c>
      <c r="K241" s="315">
        <f t="shared" si="37"/>
        <v>7400.5779509564263</v>
      </c>
      <c r="L241" s="315">
        <f t="shared" si="38"/>
        <v>222.01733852869279</v>
      </c>
      <c r="M241" s="315">
        <f t="shared" si="39"/>
        <v>7622.5952894851189</v>
      </c>
      <c r="N241" s="315">
        <f t="shared" si="40"/>
        <v>1524.5190578970239</v>
      </c>
      <c r="O241" s="315">
        <f t="shared" si="41"/>
        <v>9147.114347382143</v>
      </c>
      <c r="P241" s="315">
        <f t="shared" si="35"/>
        <v>152.45190578970238</v>
      </c>
      <c r="Q241" s="315">
        <f t="shared" si="42"/>
        <v>46</v>
      </c>
      <c r="R241" s="316">
        <f t="shared" si="36"/>
        <v>9.9425155949805895</v>
      </c>
    </row>
    <row r="242" spans="1:18" ht="15.75" thickBot="1" x14ac:dyDescent="0.3">
      <c r="A242" s="254" t="s">
        <v>519</v>
      </c>
      <c r="B242" s="311">
        <f t="shared" si="43"/>
        <v>234</v>
      </c>
      <c r="C242" s="312" t="s">
        <v>366</v>
      </c>
      <c r="D242" s="312" t="s">
        <v>414</v>
      </c>
      <c r="E242" s="313">
        <v>29</v>
      </c>
      <c r="F242" s="314">
        <f>заміна!$J$9</f>
        <v>5212.2307784558179</v>
      </c>
      <c r="G242" s="314">
        <f>заміна!$J$14</f>
        <v>507.08099872403142</v>
      </c>
      <c r="H242" s="314">
        <f>заміна!$J$15</f>
        <v>194.75031971928692</v>
      </c>
      <c r="I242" s="314">
        <f>заміна!$J$19</f>
        <v>521.22307784558177</v>
      </c>
      <c r="J242" s="314">
        <f>заміна!$J$20</f>
        <v>965.29277621170775</v>
      </c>
      <c r="K242" s="315">
        <f t="shared" si="37"/>
        <v>7400.5779509564263</v>
      </c>
      <c r="L242" s="315">
        <f t="shared" si="38"/>
        <v>222.01733852869279</v>
      </c>
      <c r="M242" s="315">
        <f t="shared" si="39"/>
        <v>7622.5952894851189</v>
      </c>
      <c r="N242" s="315">
        <f t="shared" si="40"/>
        <v>1524.5190578970239</v>
      </c>
      <c r="O242" s="315">
        <f t="shared" si="41"/>
        <v>9147.114347382143</v>
      </c>
      <c r="P242" s="315">
        <f t="shared" si="35"/>
        <v>152.45190578970238</v>
      </c>
      <c r="Q242" s="315">
        <f t="shared" si="42"/>
        <v>29</v>
      </c>
      <c r="R242" s="316">
        <f t="shared" si="36"/>
        <v>15.77088680583128</v>
      </c>
    </row>
    <row r="243" spans="1:18" ht="15.75" thickBot="1" x14ac:dyDescent="0.3">
      <c r="A243" s="254" t="s">
        <v>519</v>
      </c>
      <c r="B243" s="311">
        <f t="shared" si="43"/>
        <v>235</v>
      </c>
      <c r="C243" s="312" t="s">
        <v>298</v>
      </c>
      <c r="D243" s="312" t="s">
        <v>414</v>
      </c>
      <c r="E243" s="313">
        <v>40</v>
      </c>
      <c r="F243" s="314">
        <f>заміна!$J$9</f>
        <v>5212.2307784558179</v>
      </c>
      <c r="G243" s="314">
        <f>заміна!$J$14</f>
        <v>507.08099872403142</v>
      </c>
      <c r="H243" s="314">
        <f>заміна!$J$15</f>
        <v>194.75031971928692</v>
      </c>
      <c r="I243" s="314">
        <f>заміна!$J$19</f>
        <v>521.22307784558177</v>
      </c>
      <c r="J243" s="314">
        <f>заміна!$J$20</f>
        <v>965.29277621170775</v>
      </c>
      <c r="K243" s="315">
        <f t="shared" si="37"/>
        <v>7400.5779509564263</v>
      </c>
      <c r="L243" s="315">
        <f t="shared" si="38"/>
        <v>222.01733852869279</v>
      </c>
      <c r="M243" s="315">
        <f t="shared" si="39"/>
        <v>7622.5952894851189</v>
      </c>
      <c r="N243" s="315">
        <f t="shared" si="40"/>
        <v>1524.5190578970239</v>
      </c>
      <c r="O243" s="315">
        <f t="shared" si="41"/>
        <v>9147.114347382143</v>
      </c>
      <c r="P243" s="315">
        <f t="shared" si="35"/>
        <v>152.45190578970238</v>
      </c>
      <c r="Q243" s="315">
        <f t="shared" si="42"/>
        <v>40</v>
      </c>
      <c r="R243" s="316">
        <f t="shared" si="36"/>
        <v>11.433892934227678</v>
      </c>
    </row>
    <row r="244" spans="1:18" ht="15.75" thickBot="1" x14ac:dyDescent="0.3">
      <c r="A244" s="254" t="s">
        <v>519</v>
      </c>
      <c r="B244" s="311">
        <f t="shared" si="43"/>
        <v>236</v>
      </c>
      <c r="C244" s="312" t="s">
        <v>347</v>
      </c>
      <c r="D244" s="312" t="s">
        <v>192</v>
      </c>
      <c r="E244" s="313">
        <v>102</v>
      </c>
      <c r="F244" s="314">
        <f>заміна!$J$9</f>
        <v>5212.2307784558179</v>
      </c>
      <c r="G244" s="314">
        <f>заміна!$J$14</f>
        <v>507.08099872403142</v>
      </c>
      <c r="H244" s="314">
        <f>заміна!$J$15</f>
        <v>194.75031971928692</v>
      </c>
      <c r="I244" s="314">
        <f>заміна!$J$19</f>
        <v>521.22307784558177</v>
      </c>
      <c r="J244" s="314">
        <f>заміна!$J$20</f>
        <v>965.29277621170775</v>
      </c>
      <c r="K244" s="315">
        <f t="shared" si="37"/>
        <v>7400.5779509564263</v>
      </c>
      <c r="L244" s="315">
        <f t="shared" si="38"/>
        <v>222.01733852869279</v>
      </c>
      <c r="M244" s="315">
        <f t="shared" si="39"/>
        <v>7622.5952894851189</v>
      </c>
      <c r="N244" s="315">
        <f t="shared" si="40"/>
        <v>1524.5190578970239</v>
      </c>
      <c r="O244" s="315">
        <f t="shared" si="41"/>
        <v>9147.114347382143</v>
      </c>
      <c r="P244" s="315">
        <f t="shared" si="35"/>
        <v>152.45190578970238</v>
      </c>
      <c r="Q244" s="315">
        <f t="shared" si="42"/>
        <v>102</v>
      </c>
      <c r="R244" s="316">
        <f t="shared" si="36"/>
        <v>4.4838795820500703</v>
      </c>
    </row>
    <row r="245" spans="1:18" ht="15.75" thickBot="1" x14ac:dyDescent="0.3">
      <c r="A245" s="254" t="s">
        <v>519</v>
      </c>
      <c r="B245" s="311">
        <f t="shared" si="43"/>
        <v>237</v>
      </c>
      <c r="C245" s="312" t="s">
        <v>360</v>
      </c>
      <c r="D245" s="312" t="s">
        <v>361</v>
      </c>
      <c r="E245" s="313">
        <v>30</v>
      </c>
      <c r="F245" s="314">
        <f>заміна!$J$9</f>
        <v>5212.2307784558179</v>
      </c>
      <c r="G245" s="314">
        <f>заміна!$J$14</f>
        <v>507.08099872403142</v>
      </c>
      <c r="H245" s="314">
        <f>заміна!$J$15</f>
        <v>194.75031971928692</v>
      </c>
      <c r="I245" s="314">
        <f>заміна!$J$19</f>
        <v>521.22307784558177</v>
      </c>
      <c r="J245" s="314">
        <f>заміна!$J$20</f>
        <v>965.29277621170775</v>
      </c>
      <c r="K245" s="315">
        <f t="shared" si="37"/>
        <v>7400.5779509564263</v>
      </c>
      <c r="L245" s="315">
        <f t="shared" si="38"/>
        <v>222.01733852869279</v>
      </c>
      <c r="M245" s="315">
        <f t="shared" si="39"/>
        <v>7622.5952894851189</v>
      </c>
      <c r="N245" s="315">
        <f t="shared" si="40"/>
        <v>1524.5190578970239</v>
      </c>
      <c r="O245" s="315">
        <f t="shared" si="41"/>
        <v>9147.114347382143</v>
      </c>
      <c r="P245" s="315">
        <f t="shared" si="35"/>
        <v>152.45190578970238</v>
      </c>
      <c r="Q245" s="315">
        <f t="shared" si="42"/>
        <v>30</v>
      </c>
      <c r="R245" s="316">
        <f t="shared" si="36"/>
        <v>15.245190578970238</v>
      </c>
    </row>
    <row r="246" spans="1:18" ht="15.75" thickBot="1" x14ac:dyDescent="0.3">
      <c r="A246" s="254" t="s">
        <v>521</v>
      </c>
      <c r="B246" s="311">
        <f t="shared" si="43"/>
        <v>238</v>
      </c>
      <c r="C246" s="312" t="s">
        <v>360</v>
      </c>
      <c r="D246" s="312" t="s">
        <v>415</v>
      </c>
      <c r="E246" s="313">
        <v>68</v>
      </c>
      <c r="F246" s="314">
        <f>заміна!$J$9</f>
        <v>5212.2307784558179</v>
      </c>
      <c r="G246" s="314">
        <f>заміна!$J$14</f>
        <v>507.08099872403142</v>
      </c>
      <c r="H246" s="314">
        <f>заміна!$J$15</f>
        <v>194.75031971928692</v>
      </c>
      <c r="I246" s="314">
        <f>заміна!$J$19</f>
        <v>521.22307784558177</v>
      </c>
      <c r="J246" s="314">
        <f>заміна!$J$20</f>
        <v>965.29277621170775</v>
      </c>
      <c r="K246" s="315">
        <f t="shared" si="37"/>
        <v>7400.5779509564263</v>
      </c>
      <c r="L246" s="315">
        <f t="shared" si="38"/>
        <v>222.01733852869279</v>
      </c>
      <c r="M246" s="315">
        <f t="shared" si="39"/>
        <v>7622.5952894851189</v>
      </c>
      <c r="N246" s="315">
        <f t="shared" si="40"/>
        <v>1524.5190578970239</v>
      </c>
      <c r="O246" s="315">
        <f t="shared" si="41"/>
        <v>9147.114347382143</v>
      </c>
      <c r="P246" s="315">
        <f t="shared" si="35"/>
        <v>152.45190578970238</v>
      </c>
      <c r="Q246" s="315">
        <f t="shared" si="42"/>
        <v>68</v>
      </c>
      <c r="R246" s="316">
        <f t="shared" si="36"/>
        <v>6.7258193730751046</v>
      </c>
    </row>
    <row r="247" spans="1:18" ht="15.75" thickBot="1" x14ac:dyDescent="0.3">
      <c r="A247" s="254" t="s">
        <v>519</v>
      </c>
      <c r="B247" s="311">
        <f t="shared" si="43"/>
        <v>239</v>
      </c>
      <c r="C247" s="312" t="s">
        <v>413</v>
      </c>
      <c r="D247" s="312" t="s">
        <v>208</v>
      </c>
      <c r="E247" s="313">
        <v>108</v>
      </c>
      <c r="F247" s="314">
        <f>заміна!$J$9</f>
        <v>5212.2307784558179</v>
      </c>
      <c r="G247" s="314">
        <f>заміна!$J$14</f>
        <v>507.08099872403142</v>
      </c>
      <c r="H247" s="314">
        <f>заміна!$J$15</f>
        <v>194.75031971928692</v>
      </c>
      <c r="I247" s="314">
        <f>заміна!$J$19</f>
        <v>521.22307784558177</v>
      </c>
      <c r="J247" s="314">
        <f>заміна!$J$20</f>
        <v>965.29277621170775</v>
      </c>
      <c r="K247" s="315">
        <f t="shared" si="37"/>
        <v>7400.5779509564263</v>
      </c>
      <c r="L247" s="315">
        <f t="shared" si="38"/>
        <v>222.01733852869279</v>
      </c>
      <c r="M247" s="315">
        <f t="shared" si="39"/>
        <v>7622.5952894851189</v>
      </c>
      <c r="N247" s="315">
        <f t="shared" si="40"/>
        <v>1524.5190578970239</v>
      </c>
      <c r="O247" s="315">
        <f t="shared" si="41"/>
        <v>9147.114347382143</v>
      </c>
      <c r="P247" s="315">
        <f t="shared" si="35"/>
        <v>152.45190578970238</v>
      </c>
      <c r="Q247" s="315">
        <f t="shared" si="42"/>
        <v>108</v>
      </c>
      <c r="R247" s="316">
        <f t="shared" si="36"/>
        <v>4.2347751608250661</v>
      </c>
    </row>
    <row r="248" spans="1:18" ht="15.75" thickBot="1" x14ac:dyDescent="0.3">
      <c r="A248" s="254" t="s">
        <v>519</v>
      </c>
      <c r="B248" s="311">
        <f t="shared" si="43"/>
        <v>240</v>
      </c>
      <c r="C248" s="312" t="s">
        <v>155</v>
      </c>
      <c r="D248" s="312" t="s">
        <v>221</v>
      </c>
      <c r="E248" s="313">
        <v>99</v>
      </c>
      <c r="F248" s="314">
        <f>заміна!$J$9</f>
        <v>5212.2307784558179</v>
      </c>
      <c r="G248" s="314">
        <f>заміна!$J$14</f>
        <v>507.08099872403142</v>
      </c>
      <c r="H248" s="314">
        <f>заміна!$J$15</f>
        <v>194.75031971928692</v>
      </c>
      <c r="I248" s="314">
        <f>заміна!$J$19</f>
        <v>521.22307784558177</v>
      </c>
      <c r="J248" s="314">
        <f>заміна!$J$20</f>
        <v>965.29277621170775</v>
      </c>
      <c r="K248" s="315">
        <f t="shared" si="37"/>
        <v>7400.5779509564263</v>
      </c>
      <c r="L248" s="315">
        <f t="shared" si="38"/>
        <v>222.01733852869279</v>
      </c>
      <c r="M248" s="315">
        <f t="shared" si="39"/>
        <v>7622.5952894851189</v>
      </c>
      <c r="N248" s="315">
        <f t="shared" si="40"/>
        <v>1524.5190578970239</v>
      </c>
      <c r="O248" s="315">
        <f t="shared" si="41"/>
        <v>9147.114347382143</v>
      </c>
      <c r="P248" s="315">
        <f t="shared" si="35"/>
        <v>152.45190578970238</v>
      </c>
      <c r="Q248" s="315">
        <f t="shared" si="42"/>
        <v>99</v>
      </c>
      <c r="R248" s="316">
        <f t="shared" si="36"/>
        <v>4.6197547209000724</v>
      </c>
    </row>
    <row r="249" spans="1:18" ht="15.75" thickBot="1" x14ac:dyDescent="0.3">
      <c r="A249" s="254" t="s">
        <v>519</v>
      </c>
      <c r="B249" s="311">
        <f t="shared" si="43"/>
        <v>241</v>
      </c>
      <c r="C249" s="312" t="s">
        <v>155</v>
      </c>
      <c r="D249" s="312" t="s">
        <v>173</v>
      </c>
      <c r="E249" s="313">
        <v>64</v>
      </c>
      <c r="F249" s="314">
        <f>заміна!$J$9</f>
        <v>5212.2307784558179</v>
      </c>
      <c r="G249" s="314">
        <f>заміна!$J$14</f>
        <v>507.08099872403142</v>
      </c>
      <c r="H249" s="314">
        <f>заміна!$J$15</f>
        <v>194.75031971928692</v>
      </c>
      <c r="I249" s="314">
        <f>заміна!$J$19</f>
        <v>521.22307784558177</v>
      </c>
      <c r="J249" s="314">
        <f>заміна!$J$20</f>
        <v>965.29277621170775</v>
      </c>
      <c r="K249" s="315">
        <f t="shared" si="37"/>
        <v>7400.5779509564263</v>
      </c>
      <c r="L249" s="315">
        <f t="shared" si="38"/>
        <v>222.01733852869279</v>
      </c>
      <c r="M249" s="315">
        <f t="shared" si="39"/>
        <v>7622.5952894851189</v>
      </c>
      <c r="N249" s="315">
        <f t="shared" si="40"/>
        <v>1524.5190578970239</v>
      </c>
      <c r="O249" s="315">
        <f t="shared" si="41"/>
        <v>9147.114347382143</v>
      </c>
      <c r="P249" s="315">
        <f t="shared" si="35"/>
        <v>152.45190578970238</v>
      </c>
      <c r="Q249" s="315">
        <f t="shared" si="42"/>
        <v>64</v>
      </c>
      <c r="R249" s="316">
        <f t="shared" si="36"/>
        <v>7.1461830838922991</v>
      </c>
    </row>
    <row r="250" spans="1:18" ht="15.75" thickBot="1" x14ac:dyDescent="0.3">
      <c r="A250" s="254" t="s">
        <v>519</v>
      </c>
      <c r="B250" s="311">
        <f t="shared" si="43"/>
        <v>242</v>
      </c>
      <c r="C250" s="312" t="s">
        <v>139</v>
      </c>
      <c r="D250" s="312" t="s">
        <v>207</v>
      </c>
      <c r="E250" s="313">
        <v>91</v>
      </c>
      <c r="F250" s="314">
        <f>заміна!$J$9</f>
        <v>5212.2307784558179</v>
      </c>
      <c r="G250" s="314">
        <f>заміна!$J$14</f>
        <v>507.08099872403142</v>
      </c>
      <c r="H250" s="314">
        <f>заміна!$J$15</f>
        <v>194.75031971928692</v>
      </c>
      <c r="I250" s="314">
        <f>заміна!$J$19</f>
        <v>521.22307784558177</v>
      </c>
      <c r="J250" s="314">
        <f>заміна!$J$20</f>
        <v>965.29277621170775</v>
      </c>
      <c r="K250" s="315">
        <f t="shared" si="37"/>
        <v>7400.5779509564263</v>
      </c>
      <c r="L250" s="315">
        <f t="shared" si="38"/>
        <v>222.01733852869279</v>
      </c>
      <c r="M250" s="315">
        <f t="shared" si="39"/>
        <v>7622.5952894851189</v>
      </c>
      <c r="N250" s="315">
        <f t="shared" si="40"/>
        <v>1524.5190578970239</v>
      </c>
      <c r="O250" s="315">
        <f t="shared" si="41"/>
        <v>9147.114347382143</v>
      </c>
      <c r="P250" s="315">
        <f t="shared" si="35"/>
        <v>152.45190578970238</v>
      </c>
      <c r="Q250" s="315">
        <f t="shared" si="42"/>
        <v>91</v>
      </c>
      <c r="R250" s="316">
        <f t="shared" si="36"/>
        <v>5.0258870040561225</v>
      </c>
    </row>
    <row r="251" spans="1:18" ht="15.75" thickBot="1" x14ac:dyDescent="0.3">
      <c r="A251" s="254" t="s">
        <v>521</v>
      </c>
      <c r="B251" s="311">
        <f t="shared" si="43"/>
        <v>243</v>
      </c>
      <c r="C251" s="312" t="s">
        <v>139</v>
      </c>
      <c r="D251" s="312" t="s">
        <v>222</v>
      </c>
      <c r="E251" s="313">
        <v>144</v>
      </c>
      <c r="F251" s="314">
        <f>заміна!$J$9</f>
        <v>5212.2307784558179</v>
      </c>
      <c r="G251" s="314">
        <f>заміна!$J$14</f>
        <v>507.08099872403142</v>
      </c>
      <c r="H251" s="314">
        <f>заміна!$J$15</f>
        <v>194.75031971928692</v>
      </c>
      <c r="I251" s="314">
        <f>заміна!$J$19</f>
        <v>521.22307784558177</v>
      </c>
      <c r="J251" s="314">
        <f>заміна!$J$20</f>
        <v>965.29277621170775</v>
      </c>
      <c r="K251" s="315">
        <f t="shared" si="37"/>
        <v>7400.5779509564263</v>
      </c>
      <c r="L251" s="315">
        <f t="shared" si="38"/>
        <v>222.01733852869279</v>
      </c>
      <c r="M251" s="315">
        <f t="shared" si="39"/>
        <v>7622.5952894851189</v>
      </c>
      <c r="N251" s="315">
        <f t="shared" si="40"/>
        <v>1524.5190578970239</v>
      </c>
      <c r="O251" s="315">
        <f t="shared" si="41"/>
        <v>9147.114347382143</v>
      </c>
      <c r="P251" s="315">
        <f t="shared" si="35"/>
        <v>152.45190578970238</v>
      </c>
      <c r="Q251" s="315">
        <f t="shared" si="42"/>
        <v>144</v>
      </c>
      <c r="R251" s="316">
        <f t="shared" si="36"/>
        <v>3.1760813706187996</v>
      </c>
    </row>
    <row r="252" spans="1:18" ht="15.75" thickBot="1" x14ac:dyDescent="0.3">
      <c r="A252" s="254" t="s">
        <v>519</v>
      </c>
      <c r="B252" s="311">
        <f t="shared" si="43"/>
        <v>244</v>
      </c>
      <c r="C252" s="312" t="s">
        <v>139</v>
      </c>
      <c r="D252" s="312" t="s">
        <v>217</v>
      </c>
      <c r="E252" s="313">
        <v>60</v>
      </c>
      <c r="F252" s="314">
        <f>заміна!$J$9</f>
        <v>5212.2307784558179</v>
      </c>
      <c r="G252" s="314">
        <f>заміна!$J$14</f>
        <v>507.08099872403142</v>
      </c>
      <c r="H252" s="314">
        <f>заміна!$J$15</f>
        <v>194.75031971928692</v>
      </c>
      <c r="I252" s="314">
        <f>заміна!$J$19</f>
        <v>521.22307784558177</v>
      </c>
      <c r="J252" s="314">
        <f>заміна!$J$20</f>
        <v>965.29277621170775</v>
      </c>
      <c r="K252" s="315">
        <f t="shared" si="37"/>
        <v>7400.5779509564263</v>
      </c>
      <c r="L252" s="315">
        <f t="shared" si="38"/>
        <v>222.01733852869279</v>
      </c>
      <c r="M252" s="315">
        <f t="shared" si="39"/>
        <v>7622.5952894851189</v>
      </c>
      <c r="N252" s="315">
        <f t="shared" si="40"/>
        <v>1524.5190578970239</v>
      </c>
      <c r="O252" s="315">
        <f t="shared" si="41"/>
        <v>9147.114347382143</v>
      </c>
      <c r="P252" s="315">
        <f t="shared" si="35"/>
        <v>152.45190578970238</v>
      </c>
      <c r="Q252" s="315">
        <f t="shared" si="42"/>
        <v>60</v>
      </c>
      <c r="R252" s="316">
        <f t="shared" si="36"/>
        <v>7.622595289485119</v>
      </c>
    </row>
    <row r="253" spans="1:18" ht="15.75" thickBot="1" x14ac:dyDescent="0.3">
      <c r="A253" s="254" t="s">
        <v>519</v>
      </c>
      <c r="B253" s="311">
        <f t="shared" si="43"/>
        <v>245</v>
      </c>
      <c r="C253" s="312" t="s">
        <v>139</v>
      </c>
      <c r="D253" s="312" t="s">
        <v>204</v>
      </c>
      <c r="E253" s="313">
        <v>102</v>
      </c>
      <c r="F253" s="314">
        <f>заміна!$J$9</f>
        <v>5212.2307784558179</v>
      </c>
      <c r="G253" s="314">
        <f>заміна!$J$14</f>
        <v>507.08099872403142</v>
      </c>
      <c r="H253" s="314">
        <f>заміна!$J$15</f>
        <v>194.75031971928692</v>
      </c>
      <c r="I253" s="314">
        <f>заміна!$J$19</f>
        <v>521.22307784558177</v>
      </c>
      <c r="J253" s="314">
        <f>заміна!$J$20</f>
        <v>965.29277621170775</v>
      </c>
      <c r="K253" s="315">
        <f t="shared" si="37"/>
        <v>7400.5779509564263</v>
      </c>
      <c r="L253" s="315">
        <f t="shared" si="38"/>
        <v>222.01733852869279</v>
      </c>
      <c r="M253" s="315">
        <f t="shared" si="39"/>
        <v>7622.5952894851189</v>
      </c>
      <c r="N253" s="315">
        <f t="shared" si="40"/>
        <v>1524.5190578970239</v>
      </c>
      <c r="O253" s="315">
        <f t="shared" si="41"/>
        <v>9147.114347382143</v>
      </c>
      <c r="P253" s="315">
        <f t="shared" si="35"/>
        <v>152.45190578970238</v>
      </c>
      <c r="Q253" s="315">
        <f t="shared" si="42"/>
        <v>102</v>
      </c>
      <c r="R253" s="316">
        <f t="shared" si="36"/>
        <v>4.4838795820500703</v>
      </c>
    </row>
    <row r="254" spans="1:18" ht="15.75" thickBot="1" x14ac:dyDescent="0.3">
      <c r="A254" s="254" t="s">
        <v>519</v>
      </c>
      <c r="B254" s="311">
        <f t="shared" si="43"/>
        <v>246</v>
      </c>
      <c r="C254" s="312" t="s">
        <v>139</v>
      </c>
      <c r="D254" s="312" t="s">
        <v>192</v>
      </c>
      <c r="E254" s="313">
        <v>60</v>
      </c>
      <c r="F254" s="314">
        <f>заміна!$J$9</f>
        <v>5212.2307784558179</v>
      </c>
      <c r="G254" s="314">
        <f>заміна!$J$14</f>
        <v>507.08099872403142</v>
      </c>
      <c r="H254" s="314">
        <f>заміна!$J$15</f>
        <v>194.75031971928692</v>
      </c>
      <c r="I254" s="314">
        <f>заміна!$J$19</f>
        <v>521.22307784558177</v>
      </c>
      <c r="J254" s="314">
        <f>заміна!$J$20</f>
        <v>965.29277621170775</v>
      </c>
      <c r="K254" s="315">
        <f t="shared" si="37"/>
        <v>7400.5779509564263</v>
      </c>
      <c r="L254" s="315">
        <f t="shared" si="38"/>
        <v>222.01733852869279</v>
      </c>
      <c r="M254" s="315">
        <f t="shared" si="39"/>
        <v>7622.5952894851189</v>
      </c>
      <c r="N254" s="315">
        <f t="shared" si="40"/>
        <v>1524.5190578970239</v>
      </c>
      <c r="O254" s="315">
        <f t="shared" si="41"/>
        <v>9147.114347382143</v>
      </c>
      <c r="P254" s="315">
        <f t="shared" si="35"/>
        <v>152.45190578970238</v>
      </c>
      <c r="Q254" s="315">
        <f t="shared" si="42"/>
        <v>60</v>
      </c>
      <c r="R254" s="316">
        <f t="shared" si="36"/>
        <v>7.622595289485119</v>
      </c>
    </row>
    <row r="255" spans="1:18" ht="15.75" thickBot="1" x14ac:dyDescent="0.3">
      <c r="A255" s="254" t="s">
        <v>519</v>
      </c>
      <c r="B255" s="311">
        <f t="shared" si="43"/>
        <v>247</v>
      </c>
      <c r="C255" s="312" t="s">
        <v>139</v>
      </c>
      <c r="D255" s="312" t="s">
        <v>416</v>
      </c>
      <c r="E255" s="313">
        <v>89</v>
      </c>
      <c r="F255" s="314">
        <f>заміна!$J$9</f>
        <v>5212.2307784558179</v>
      </c>
      <c r="G255" s="314">
        <f>заміна!$J$14</f>
        <v>507.08099872403142</v>
      </c>
      <c r="H255" s="314">
        <f>заміна!$J$15</f>
        <v>194.75031971928692</v>
      </c>
      <c r="I255" s="314">
        <f>заміна!$J$19</f>
        <v>521.22307784558177</v>
      </c>
      <c r="J255" s="314">
        <f>заміна!$J$20</f>
        <v>965.29277621170775</v>
      </c>
      <c r="K255" s="315">
        <f t="shared" si="37"/>
        <v>7400.5779509564263</v>
      </c>
      <c r="L255" s="315">
        <f t="shared" si="38"/>
        <v>222.01733852869279</v>
      </c>
      <c r="M255" s="315">
        <f t="shared" si="39"/>
        <v>7622.5952894851189</v>
      </c>
      <c r="N255" s="315">
        <f t="shared" si="40"/>
        <v>1524.5190578970239</v>
      </c>
      <c r="O255" s="315">
        <f t="shared" si="41"/>
        <v>9147.114347382143</v>
      </c>
      <c r="P255" s="315">
        <f t="shared" si="35"/>
        <v>152.45190578970238</v>
      </c>
      <c r="Q255" s="315">
        <f t="shared" si="42"/>
        <v>89</v>
      </c>
      <c r="R255" s="316">
        <f t="shared" si="36"/>
        <v>5.1388282850461477</v>
      </c>
    </row>
    <row r="256" spans="1:18" ht="15.75" thickBot="1" x14ac:dyDescent="0.3">
      <c r="A256" s="254" t="s">
        <v>519</v>
      </c>
      <c r="B256" s="311">
        <f t="shared" si="43"/>
        <v>248</v>
      </c>
      <c r="C256" s="312" t="s">
        <v>139</v>
      </c>
      <c r="D256" s="312" t="s">
        <v>389</v>
      </c>
      <c r="E256" s="313">
        <v>107</v>
      </c>
      <c r="F256" s="314">
        <f>заміна!$J$9</f>
        <v>5212.2307784558179</v>
      </c>
      <c r="G256" s="314">
        <f>заміна!$J$14</f>
        <v>507.08099872403142</v>
      </c>
      <c r="H256" s="314">
        <f>заміна!$J$15</f>
        <v>194.75031971928692</v>
      </c>
      <c r="I256" s="314">
        <f>заміна!$J$19</f>
        <v>521.22307784558177</v>
      </c>
      <c r="J256" s="314">
        <f>заміна!$J$20</f>
        <v>965.29277621170775</v>
      </c>
      <c r="K256" s="315">
        <f t="shared" si="37"/>
        <v>7400.5779509564263</v>
      </c>
      <c r="L256" s="315">
        <f t="shared" si="38"/>
        <v>222.01733852869279</v>
      </c>
      <c r="M256" s="315">
        <f t="shared" si="39"/>
        <v>7622.5952894851189</v>
      </c>
      <c r="N256" s="315">
        <f t="shared" si="40"/>
        <v>1524.5190578970239</v>
      </c>
      <c r="O256" s="315">
        <f t="shared" si="41"/>
        <v>9147.114347382143</v>
      </c>
      <c r="P256" s="315">
        <f t="shared" si="35"/>
        <v>152.45190578970238</v>
      </c>
      <c r="Q256" s="315">
        <f t="shared" si="42"/>
        <v>107</v>
      </c>
      <c r="R256" s="316">
        <f t="shared" si="36"/>
        <v>4.2743524987767021</v>
      </c>
    </row>
    <row r="257" spans="1:18" ht="15.75" thickBot="1" x14ac:dyDescent="0.3">
      <c r="A257" s="254" t="s">
        <v>519</v>
      </c>
      <c r="B257" s="311">
        <f t="shared" si="43"/>
        <v>249</v>
      </c>
      <c r="C257" s="312" t="s">
        <v>306</v>
      </c>
      <c r="D257" s="312" t="s">
        <v>417</v>
      </c>
      <c r="E257" s="313">
        <v>70</v>
      </c>
      <c r="F257" s="314">
        <f>заміна!$J$9</f>
        <v>5212.2307784558179</v>
      </c>
      <c r="G257" s="314">
        <f>заміна!$J$14</f>
        <v>507.08099872403142</v>
      </c>
      <c r="H257" s="314">
        <f>заміна!$J$15</f>
        <v>194.75031971928692</v>
      </c>
      <c r="I257" s="314">
        <f>заміна!$J$19</f>
        <v>521.22307784558177</v>
      </c>
      <c r="J257" s="314">
        <f>заміна!$J$20</f>
        <v>965.29277621170775</v>
      </c>
      <c r="K257" s="315">
        <f t="shared" si="37"/>
        <v>7400.5779509564263</v>
      </c>
      <c r="L257" s="315">
        <f t="shared" si="38"/>
        <v>222.01733852869279</v>
      </c>
      <c r="M257" s="315">
        <f t="shared" si="39"/>
        <v>7622.5952894851189</v>
      </c>
      <c r="N257" s="315">
        <f t="shared" si="40"/>
        <v>1524.5190578970239</v>
      </c>
      <c r="O257" s="315">
        <f t="shared" si="41"/>
        <v>9147.114347382143</v>
      </c>
      <c r="P257" s="315">
        <f t="shared" si="35"/>
        <v>152.45190578970238</v>
      </c>
      <c r="Q257" s="315">
        <f t="shared" si="42"/>
        <v>70</v>
      </c>
      <c r="R257" s="316">
        <f t="shared" si="36"/>
        <v>6.5336531052729594</v>
      </c>
    </row>
    <row r="258" spans="1:18" ht="15.75" thickBot="1" x14ac:dyDescent="0.3">
      <c r="A258" s="254" t="s">
        <v>521</v>
      </c>
      <c r="B258" s="311">
        <f t="shared" si="43"/>
        <v>250</v>
      </c>
      <c r="C258" s="312" t="s">
        <v>360</v>
      </c>
      <c r="D258" s="312" t="s">
        <v>418</v>
      </c>
      <c r="E258" s="313">
        <v>128</v>
      </c>
      <c r="F258" s="314">
        <f>заміна!$J$9</f>
        <v>5212.2307784558179</v>
      </c>
      <c r="G258" s="314">
        <f>заміна!$J$14</f>
        <v>507.08099872403142</v>
      </c>
      <c r="H258" s="314">
        <f>заміна!$J$15</f>
        <v>194.75031971928692</v>
      </c>
      <c r="I258" s="314">
        <f>заміна!$J$19</f>
        <v>521.22307784558177</v>
      </c>
      <c r="J258" s="314">
        <f>заміна!$J$20</f>
        <v>965.29277621170775</v>
      </c>
      <c r="K258" s="315">
        <f t="shared" si="37"/>
        <v>7400.5779509564263</v>
      </c>
      <c r="L258" s="315">
        <f t="shared" si="38"/>
        <v>222.01733852869279</v>
      </c>
      <c r="M258" s="315">
        <f t="shared" si="39"/>
        <v>7622.5952894851189</v>
      </c>
      <c r="N258" s="315">
        <f t="shared" si="40"/>
        <v>1524.5190578970239</v>
      </c>
      <c r="O258" s="315">
        <f t="shared" si="41"/>
        <v>9147.114347382143</v>
      </c>
      <c r="P258" s="315">
        <f t="shared" si="35"/>
        <v>152.45190578970238</v>
      </c>
      <c r="Q258" s="315">
        <f t="shared" si="42"/>
        <v>128</v>
      </c>
      <c r="R258" s="316">
        <f t="shared" si="36"/>
        <v>3.5730915419461495</v>
      </c>
    </row>
    <row r="259" spans="1:18" ht="15.75" thickBot="1" x14ac:dyDescent="0.3">
      <c r="A259" s="254" t="s">
        <v>519</v>
      </c>
      <c r="B259" s="311">
        <f t="shared" si="43"/>
        <v>251</v>
      </c>
      <c r="C259" s="312" t="s">
        <v>366</v>
      </c>
      <c r="D259" s="312" t="s">
        <v>419</v>
      </c>
      <c r="E259" s="313">
        <v>30</v>
      </c>
      <c r="F259" s="314">
        <f>заміна!$J$9</f>
        <v>5212.2307784558179</v>
      </c>
      <c r="G259" s="314">
        <f>заміна!$J$14</f>
        <v>507.08099872403142</v>
      </c>
      <c r="H259" s="314">
        <f>заміна!$J$15</f>
        <v>194.75031971928692</v>
      </c>
      <c r="I259" s="314">
        <f>заміна!$J$19</f>
        <v>521.22307784558177</v>
      </c>
      <c r="J259" s="314">
        <f>заміна!$J$20</f>
        <v>965.29277621170775</v>
      </c>
      <c r="K259" s="315">
        <f t="shared" si="37"/>
        <v>7400.5779509564263</v>
      </c>
      <c r="L259" s="315">
        <f t="shared" si="38"/>
        <v>222.01733852869279</v>
      </c>
      <c r="M259" s="315">
        <f t="shared" si="39"/>
        <v>7622.5952894851189</v>
      </c>
      <c r="N259" s="315">
        <f t="shared" si="40"/>
        <v>1524.5190578970239</v>
      </c>
      <c r="O259" s="315">
        <f t="shared" si="41"/>
        <v>9147.114347382143</v>
      </c>
      <c r="P259" s="315">
        <f t="shared" si="35"/>
        <v>152.45190578970238</v>
      </c>
      <c r="Q259" s="315">
        <f t="shared" si="42"/>
        <v>30</v>
      </c>
      <c r="R259" s="316">
        <f t="shared" si="36"/>
        <v>15.245190578970238</v>
      </c>
    </row>
    <row r="260" spans="1:18" ht="15.75" thickBot="1" x14ac:dyDescent="0.3">
      <c r="A260" s="254" t="s">
        <v>519</v>
      </c>
      <c r="B260" s="311">
        <f t="shared" si="43"/>
        <v>252</v>
      </c>
      <c r="C260" s="312" t="s">
        <v>164</v>
      </c>
      <c r="D260" s="312" t="s">
        <v>191</v>
      </c>
      <c r="E260" s="313">
        <v>35</v>
      </c>
      <c r="F260" s="314">
        <f>заміна!$J$9</f>
        <v>5212.2307784558179</v>
      </c>
      <c r="G260" s="314">
        <f>заміна!$J$14</f>
        <v>507.08099872403142</v>
      </c>
      <c r="H260" s="314">
        <f>заміна!$J$15</f>
        <v>194.75031971928692</v>
      </c>
      <c r="I260" s="314">
        <f>заміна!$J$19</f>
        <v>521.22307784558177</v>
      </c>
      <c r="J260" s="314">
        <f>заміна!$J$20</f>
        <v>965.29277621170775</v>
      </c>
      <c r="K260" s="315">
        <f t="shared" si="37"/>
        <v>7400.5779509564263</v>
      </c>
      <c r="L260" s="315">
        <f t="shared" si="38"/>
        <v>222.01733852869279</v>
      </c>
      <c r="M260" s="315">
        <f t="shared" si="39"/>
        <v>7622.5952894851189</v>
      </c>
      <c r="N260" s="315">
        <f t="shared" si="40"/>
        <v>1524.5190578970239</v>
      </c>
      <c r="O260" s="315">
        <f t="shared" si="41"/>
        <v>9147.114347382143</v>
      </c>
      <c r="P260" s="315">
        <f t="shared" si="35"/>
        <v>152.45190578970238</v>
      </c>
      <c r="Q260" s="315">
        <f t="shared" si="42"/>
        <v>35</v>
      </c>
      <c r="R260" s="316">
        <f t="shared" si="36"/>
        <v>13.067306210545919</v>
      </c>
    </row>
    <row r="261" spans="1:18" ht="15.75" thickBot="1" x14ac:dyDescent="0.3">
      <c r="A261" s="254" t="s">
        <v>519</v>
      </c>
      <c r="B261" s="311">
        <f t="shared" si="43"/>
        <v>253</v>
      </c>
      <c r="C261" s="312" t="s">
        <v>156</v>
      </c>
      <c r="D261" s="312" t="s">
        <v>167</v>
      </c>
      <c r="E261" s="313">
        <v>161</v>
      </c>
      <c r="F261" s="314">
        <f>заміна!$J$9</f>
        <v>5212.2307784558179</v>
      </c>
      <c r="G261" s="314">
        <f>заміна!$J$14</f>
        <v>507.08099872403142</v>
      </c>
      <c r="H261" s="314">
        <f>заміна!$J$15</f>
        <v>194.75031971928692</v>
      </c>
      <c r="I261" s="314">
        <f>заміна!$J$19</f>
        <v>521.22307784558177</v>
      </c>
      <c r="J261" s="314">
        <f>заміна!$J$20</f>
        <v>965.29277621170775</v>
      </c>
      <c r="K261" s="315">
        <f t="shared" si="37"/>
        <v>7400.5779509564263</v>
      </c>
      <c r="L261" s="315">
        <f t="shared" si="38"/>
        <v>222.01733852869279</v>
      </c>
      <c r="M261" s="315">
        <f t="shared" si="39"/>
        <v>7622.5952894851189</v>
      </c>
      <c r="N261" s="315">
        <f t="shared" si="40"/>
        <v>1524.5190578970239</v>
      </c>
      <c r="O261" s="315">
        <f t="shared" si="41"/>
        <v>9147.114347382143</v>
      </c>
      <c r="P261" s="315">
        <f t="shared" si="35"/>
        <v>152.45190578970238</v>
      </c>
      <c r="Q261" s="315">
        <f t="shared" si="42"/>
        <v>161</v>
      </c>
      <c r="R261" s="316">
        <f t="shared" si="36"/>
        <v>2.8407187414230255</v>
      </c>
    </row>
    <row r="262" spans="1:18" ht="15.75" thickBot="1" x14ac:dyDescent="0.3">
      <c r="A262" s="254" t="s">
        <v>519</v>
      </c>
      <c r="B262" s="311">
        <f t="shared" si="43"/>
        <v>254</v>
      </c>
      <c r="C262" s="312" t="s">
        <v>164</v>
      </c>
      <c r="D262" s="312" t="s">
        <v>192</v>
      </c>
      <c r="E262" s="313">
        <v>35</v>
      </c>
      <c r="F262" s="314">
        <f>заміна!$J$9</f>
        <v>5212.2307784558179</v>
      </c>
      <c r="G262" s="314">
        <f>заміна!$J$14</f>
        <v>507.08099872403142</v>
      </c>
      <c r="H262" s="314">
        <f>заміна!$J$15</f>
        <v>194.75031971928692</v>
      </c>
      <c r="I262" s="314">
        <f>заміна!$J$19</f>
        <v>521.22307784558177</v>
      </c>
      <c r="J262" s="314">
        <f>заміна!$J$20</f>
        <v>965.29277621170775</v>
      </c>
      <c r="K262" s="315">
        <f t="shared" si="37"/>
        <v>7400.5779509564263</v>
      </c>
      <c r="L262" s="315">
        <f t="shared" si="38"/>
        <v>222.01733852869279</v>
      </c>
      <c r="M262" s="315">
        <f t="shared" si="39"/>
        <v>7622.5952894851189</v>
      </c>
      <c r="N262" s="315">
        <f t="shared" si="40"/>
        <v>1524.5190578970239</v>
      </c>
      <c r="O262" s="315">
        <f t="shared" si="41"/>
        <v>9147.114347382143</v>
      </c>
      <c r="P262" s="315">
        <f t="shared" si="35"/>
        <v>152.45190578970238</v>
      </c>
      <c r="Q262" s="315">
        <f t="shared" si="42"/>
        <v>35</v>
      </c>
      <c r="R262" s="316">
        <f t="shared" si="36"/>
        <v>13.067306210545919</v>
      </c>
    </row>
    <row r="263" spans="1:18" ht="15.75" thickBot="1" x14ac:dyDescent="0.3">
      <c r="A263" s="254" t="s">
        <v>519</v>
      </c>
      <c r="B263" s="311">
        <f t="shared" si="43"/>
        <v>255</v>
      </c>
      <c r="C263" s="312" t="s">
        <v>156</v>
      </c>
      <c r="D263" s="312" t="s">
        <v>420</v>
      </c>
      <c r="E263" s="313">
        <v>113</v>
      </c>
      <c r="F263" s="314">
        <f>заміна!$J$9</f>
        <v>5212.2307784558179</v>
      </c>
      <c r="G263" s="314">
        <f>заміна!$J$14</f>
        <v>507.08099872403142</v>
      </c>
      <c r="H263" s="314">
        <f>заміна!$J$15</f>
        <v>194.75031971928692</v>
      </c>
      <c r="I263" s="314">
        <f>заміна!$J$19</f>
        <v>521.22307784558177</v>
      </c>
      <c r="J263" s="314">
        <f>заміна!$J$20</f>
        <v>965.29277621170775</v>
      </c>
      <c r="K263" s="315">
        <f t="shared" si="37"/>
        <v>7400.5779509564263</v>
      </c>
      <c r="L263" s="315">
        <f t="shared" si="38"/>
        <v>222.01733852869279</v>
      </c>
      <c r="M263" s="315">
        <f t="shared" si="39"/>
        <v>7622.5952894851189</v>
      </c>
      <c r="N263" s="315">
        <f t="shared" si="40"/>
        <v>1524.5190578970239</v>
      </c>
      <c r="O263" s="315">
        <f t="shared" si="41"/>
        <v>9147.114347382143</v>
      </c>
      <c r="P263" s="315">
        <f t="shared" si="35"/>
        <v>152.45190578970238</v>
      </c>
      <c r="Q263" s="315">
        <f t="shared" si="42"/>
        <v>113</v>
      </c>
      <c r="R263" s="316">
        <f t="shared" si="36"/>
        <v>4.0473957289301516</v>
      </c>
    </row>
    <row r="264" spans="1:18" ht="15.75" thickBot="1" x14ac:dyDescent="0.3">
      <c r="A264" s="254" t="s">
        <v>519</v>
      </c>
      <c r="B264" s="311">
        <f t="shared" si="43"/>
        <v>256</v>
      </c>
      <c r="C264" s="312" t="s">
        <v>164</v>
      </c>
      <c r="D264" s="312" t="s">
        <v>215</v>
      </c>
      <c r="E264" s="313">
        <v>90</v>
      </c>
      <c r="F264" s="314">
        <f>заміна!$J$9</f>
        <v>5212.2307784558179</v>
      </c>
      <c r="G264" s="314">
        <f>заміна!$J$14</f>
        <v>507.08099872403142</v>
      </c>
      <c r="H264" s="314">
        <f>заміна!$J$15</f>
        <v>194.75031971928692</v>
      </c>
      <c r="I264" s="314">
        <f>заміна!$J$19</f>
        <v>521.22307784558177</v>
      </c>
      <c r="J264" s="314">
        <f>заміна!$J$20</f>
        <v>965.29277621170775</v>
      </c>
      <c r="K264" s="315">
        <f t="shared" si="37"/>
        <v>7400.5779509564263</v>
      </c>
      <c r="L264" s="315">
        <f t="shared" si="38"/>
        <v>222.01733852869279</v>
      </c>
      <c r="M264" s="315">
        <f t="shared" si="39"/>
        <v>7622.5952894851189</v>
      </c>
      <c r="N264" s="315">
        <f t="shared" si="40"/>
        <v>1524.5190578970239</v>
      </c>
      <c r="O264" s="315">
        <f t="shared" si="41"/>
        <v>9147.114347382143</v>
      </c>
      <c r="P264" s="315">
        <f t="shared" ref="P264:P327" si="44">O264/5/12</f>
        <v>152.45190578970238</v>
      </c>
      <c r="Q264" s="315">
        <f t="shared" si="42"/>
        <v>90</v>
      </c>
      <c r="R264" s="316">
        <f t="shared" ref="R264:R327" si="45">P264*3/Q264</f>
        <v>5.0817301929900793</v>
      </c>
    </row>
    <row r="265" spans="1:18" ht="15.75" thickBot="1" x14ac:dyDescent="0.3">
      <c r="A265" s="254" t="s">
        <v>519</v>
      </c>
      <c r="B265" s="311">
        <f t="shared" si="43"/>
        <v>257</v>
      </c>
      <c r="C265" s="312" t="s">
        <v>142</v>
      </c>
      <c r="D265" s="312" t="s">
        <v>421</v>
      </c>
      <c r="E265" s="313">
        <v>84</v>
      </c>
      <c r="F265" s="314">
        <f>заміна!$J$9</f>
        <v>5212.2307784558179</v>
      </c>
      <c r="G265" s="314">
        <f>заміна!$J$14</f>
        <v>507.08099872403142</v>
      </c>
      <c r="H265" s="314">
        <f>заміна!$J$15</f>
        <v>194.75031971928692</v>
      </c>
      <c r="I265" s="314">
        <f>заміна!$J$19</f>
        <v>521.22307784558177</v>
      </c>
      <c r="J265" s="314">
        <f>заміна!$J$20</f>
        <v>965.29277621170775</v>
      </c>
      <c r="K265" s="315">
        <f t="shared" si="37"/>
        <v>7400.5779509564263</v>
      </c>
      <c r="L265" s="315">
        <f t="shared" si="38"/>
        <v>222.01733852869279</v>
      </c>
      <c r="M265" s="315">
        <f t="shared" si="39"/>
        <v>7622.5952894851189</v>
      </c>
      <c r="N265" s="315">
        <f t="shared" si="40"/>
        <v>1524.5190578970239</v>
      </c>
      <c r="O265" s="315">
        <f t="shared" si="41"/>
        <v>9147.114347382143</v>
      </c>
      <c r="P265" s="315">
        <f t="shared" si="44"/>
        <v>152.45190578970238</v>
      </c>
      <c r="Q265" s="315">
        <f t="shared" si="42"/>
        <v>84</v>
      </c>
      <c r="R265" s="316">
        <f t="shared" si="45"/>
        <v>5.4447109210607989</v>
      </c>
    </row>
    <row r="266" spans="1:18" ht="15.75" thickBot="1" x14ac:dyDescent="0.3">
      <c r="A266" s="254" t="s">
        <v>519</v>
      </c>
      <c r="B266" s="311">
        <f t="shared" si="43"/>
        <v>258</v>
      </c>
      <c r="C266" s="312" t="s">
        <v>164</v>
      </c>
      <c r="D266" s="312" t="s">
        <v>311</v>
      </c>
      <c r="E266" s="313">
        <v>30</v>
      </c>
      <c r="F266" s="314">
        <f>заміна!$J$9</f>
        <v>5212.2307784558179</v>
      </c>
      <c r="G266" s="314">
        <f>заміна!$J$14</f>
        <v>507.08099872403142</v>
      </c>
      <c r="H266" s="314">
        <f>заміна!$J$15</f>
        <v>194.75031971928692</v>
      </c>
      <c r="I266" s="314">
        <f>заміна!$J$19</f>
        <v>521.22307784558177</v>
      </c>
      <c r="J266" s="314">
        <f>заміна!$J$20</f>
        <v>965.29277621170775</v>
      </c>
      <c r="K266" s="315">
        <f t="shared" si="37"/>
        <v>7400.5779509564263</v>
      </c>
      <c r="L266" s="315">
        <f t="shared" si="38"/>
        <v>222.01733852869279</v>
      </c>
      <c r="M266" s="315">
        <f t="shared" si="39"/>
        <v>7622.5952894851189</v>
      </c>
      <c r="N266" s="315">
        <f t="shared" si="40"/>
        <v>1524.5190578970239</v>
      </c>
      <c r="O266" s="315">
        <f t="shared" si="41"/>
        <v>9147.114347382143</v>
      </c>
      <c r="P266" s="315">
        <f t="shared" si="44"/>
        <v>152.45190578970238</v>
      </c>
      <c r="Q266" s="315">
        <f t="shared" si="42"/>
        <v>30</v>
      </c>
      <c r="R266" s="316">
        <f t="shared" si="45"/>
        <v>15.245190578970238</v>
      </c>
    </row>
    <row r="267" spans="1:18" ht="15.75" thickBot="1" x14ac:dyDescent="0.3">
      <c r="A267" s="254" t="s">
        <v>519</v>
      </c>
      <c r="B267" s="311">
        <f t="shared" si="43"/>
        <v>259</v>
      </c>
      <c r="C267" s="312" t="s">
        <v>139</v>
      </c>
      <c r="D267" s="312" t="s">
        <v>191</v>
      </c>
      <c r="E267" s="313">
        <v>104</v>
      </c>
      <c r="F267" s="314">
        <f>заміна!$J$9</f>
        <v>5212.2307784558179</v>
      </c>
      <c r="G267" s="314">
        <f>заміна!$J$14</f>
        <v>507.08099872403142</v>
      </c>
      <c r="H267" s="314">
        <f>заміна!$J$15</f>
        <v>194.75031971928692</v>
      </c>
      <c r="I267" s="314">
        <f>заміна!$J$19</f>
        <v>521.22307784558177</v>
      </c>
      <c r="J267" s="314">
        <f>заміна!$J$20</f>
        <v>965.29277621170775</v>
      </c>
      <c r="K267" s="315">
        <f t="shared" si="37"/>
        <v>7400.5779509564263</v>
      </c>
      <c r="L267" s="315">
        <f t="shared" si="38"/>
        <v>222.01733852869279</v>
      </c>
      <c r="M267" s="315">
        <f t="shared" si="39"/>
        <v>7622.5952894851189</v>
      </c>
      <c r="N267" s="315">
        <f t="shared" si="40"/>
        <v>1524.5190578970239</v>
      </c>
      <c r="O267" s="315">
        <f t="shared" si="41"/>
        <v>9147.114347382143</v>
      </c>
      <c r="P267" s="315">
        <f t="shared" si="44"/>
        <v>152.45190578970238</v>
      </c>
      <c r="Q267" s="315">
        <f t="shared" si="42"/>
        <v>104</v>
      </c>
      <c r="R267" s="316">
        <f t="shared" si="45"/>
        <v>4.3976511285491071</v>
      </c>
    </row>
    <row r="268" spans="1:18" ht="15.75" thickBot="1" x14ac:dyDescent="0.3">
      <c r="A268" s="254" t="s">
        <v>519</v>
      </c>
      <c r="B268" s="311">
        <f t="shared" si="43"/>
        <v>260</v>
      </c>
      <c r="C268" s="312" t="s">
        <v>164</v>
      </c>
      <c r="D268" s="312" t="s">
        <v>198</v>
      </c>
      <c r="E268" s="313">
        <v>92</v>
      </c>
      <c r="F268" s="314">
        <f>заміна!$J$9</f>
        <v>5212.2307784558179</v>
      </c>
      <c r="G268" s="314">
        <f>заміна!$J$14</f>
        <v>507.08099872403142</v>
      </c>
      <c r="H268" s="314">
        <f>заміна!$J$15</f>
        <v>194.75031971928692</v>
      </c>
      <c r="I268" s="314">
        <f>заміна!$J$19</f>
        <v>521.22307784558177</v>
      </c>
      <c r="J268" s="314">
        <f>заміна!$J$20</f>
        <v>965.29277621170775</v>
      </c>
      <c r="K268" s="315">
        <f t="shared" si="37"/>
        <v>7400.5779509564263</v>
      </c>
      <c r="L268" s="315">
        <f t="shared" si="38"/>
        <v>222.01733852869279</v>
      </c>
      <c r="M268" s="315">
        <f t="shared" si="39"/>
        <v>7622.5952894851189</v>
      </c>
      <c r="N268" s="315">
        <f t="shared" si="40"/>
        <v>1524.5190578970239</v>
      </c>
      <c r="O268" s="315">
        <f t="shared" si="41"/>
        <v>9147.114347382143</v>
      </c>
      <c r="P268" s="315">
        <f t="shared" si="44"/>
        <v>152.45190578970238</v>
      </c>
      <c r="Q268" s="315">
        <f t="shared" si="42"/>
        <v>92</v>
      </c>
      <c r="R268" s="316">
        <f t="shared" si="45"/>
        <v>4.9712577974902947</v>
      </c>
    </row>
    <row r="269" spans="1:18" ht="15.75" thickBot="1" x14ac:dyDescent="0.3">
      <c r="A269" s="254" t="s">
        <v>519</v>
      </c>
      <c r="B269" s="311">
        <f t="shared" si="43"/>
        <v>261</v>
      </c>
      <c r="C269" s="312" t="s">
        <v>366</v>
      </c>
      <c r="D269" s="312" t="s">
        <v>191</v>
      </c>
      <c r="E269" s="313">
        <v>79</v>
      </c>
      <c r="F269" s="314">
        <f>заміна!$J$9</f>
        <v>5212.2307784558179</v>
      </c>
      <c r="G269" s="314">
        <f>заміна!$J$14</f>
        <v>507.08099872403142</v>
      </c>
      <c r="H269" s="314">
        <f>заміна!$J$15</f>
        <v>194.75031971928692</v>
      </c>
      <c r="I269" s="314">
        <f>заміна!$J$19</f>
        <v>521.22307784558177</v>
      </c>
      <c r="J269" s="314">
        <f>заміна!$J$20</f>
        <v>965.29277621170775</v>
      </c>
      <c r="K269" s="315">
        <f t="shared" si="37"/>
        <v>7400.5779509564263</v>
      </c>
      <c r="L269" s="315">
        <f t="shared" si="38"/>
        <v>222.01733852869279</v>
      </c>
      <c r="M269" s="315">
        <f t="shared" si="39"/>
        <v>7622.5952894851189</v>
      </c>
      <c r="N269" s="315">
        <f t="shared" si="40"/>
        <v>1524.5190578970239</v>
      </c>
      <c r="O269" s="315">
        <f t="shared" si="41"/>
        <v>9147.114347382143</v>
      </c>
      <c r="P269" s="315">
        <f t="shared" si="44"/>
        <v>152.45190578970238</v>
      </c>
      <c r="Q269" s="315">
        <f t="shared" si="42"/>
        <v>79</v>
      </c>
      <c r="R269" s="316">
        <f t="shared" si="45"/>
        <v>5.7893128780899641</v>
      </c>
    </row>
    <row r="270" spans="1:18" ht="15.75" thickBot="1" x14ac:dyDescent="0.3">
      <c r="A270" s="254" t="s">
        <v>519</v>
      </c>
      <c r="B270" s="311">
        <f t="shared" si="43"/>
        <v>262</v>
      </c>
      <c r="C270" s="312" t="s">
        <v>164</v>
      </c>
      <c r="D270" s="312" t="s">
        <v>422</v>
      </c>
      <c r="E270" s="313">
        <v>30</v>
      </c>
      <c r="F270" s="314">
        <f>заміна!$J$9</f>
        <v>5212.2307784558179</v>
      </c>
      <c r="G270" s="314">
        <f>заміна!$J$14</f>
        <v>507.08099872403142</v>
      </c>
      <c r="H270" s="314">
        <f>заміна!$J$15</f>
        <v>194.75031971928692</v>
      </c>
      <c r="I270" s="314">
        <f>заміна!$J$19</f>
        <v>521.22307784558177</v>
      </c>
      <c r="J270" s="314">
        <f>заміна!$J$20</f>
        <v>965.29277621170775</v>
      </c>
      <c r="K270" s="315">
        <f t="shared" si="37"/>
        <v>7400.5779509564263</v>
      </c>
      <c r="L270" s="315">
        <f t="shared" si="38"/>
        <v>222.01733852869279</v>
      </c>
      <c r="M270" s="315">
        <f t="shared" si="39"/>
        <v>7622.5952894851189</v>
      </c>
      <c r="N270" s="315">
        <f t="shared" si="40"/>
        <v>1524.5190578970239</v>
      </c>
      <c r="O270" s="315">
        <f t="shared" si="41"/>
        <v>9147.114347382143</v>
      </c>
      <c r="P270" s="315">
        <f t="shared" si="44"/>
        <v>152.45190578970238</v>
      </c>
      <c r="Q270" s="315">
        <f t="shared" si="42"/>
        <v>30</v>
      </c>
      <c r="R270" s="316">
        <f t="shared" si="45"/>
        <v>15.245190578970238</v>
      </c>
    </row>
    <row r="271" spans="1:18" ht="15.75" thickBot="1" x14ac:dyDescent="0.3">
      <c r="A271" s="254" t="s">
        <v>519</v>
      </c>
      <c r="B271" s="311">
        <f t="shared" si="43"/>
        <v>263</v>
      </c>
      <c r="C271" s="312" t="s">
        <v>347</v>
      </c>
      <c r="D271" s="312" t="s">
        <v>166</v>
      </c>
      <c r="E271" s="313">
        <v>139</v>
      </c>
      <c r="F271" s="314">
        <f>заміна!$J$9</f>
        <v>5212.2307784558179</v>
      </c>
      <c r="G271" s="314">
        <f>заміна!$J$14</f>
        <v>507.08099872403142</v>
      </c>
      <c r="H271" s="314">
        <f>заміна!$J$15</f>
        <v>194.75031971928692</v>
      </c>
      <c r="I271" s="314">
        <f>заміна!$J$19</f>
        <v>521.22307784558177</v>
      </c>
      <c r="J271" s="314">
        <f>заміна!$J$20</f>
        <v>965.29277621170775</v>
      </c>
      <c r="K271" s="315">
        <f t="shared" si="37"/>
        <v>7400.5779509564263</v>
      </c>
      <c r="L271" s="315">
        <f t="shared" si="38"/>
        <v>222.01733852869279</v>
      </c>
      <c r="M271" s="315">
        <f t="shared" si="39"/>
        <v>7622.5952894851189</v>
      </c>
      <c r="N271" s="315">
        <f t="shared" si="40"/>
        <v>1524.5190578970239</v>
      </c>
      <c r="O271" s="315">
        <f t="shared" si="41"/>
        <v>9147.114347382143</v>
      </c>
      <c r="P271" s="315">
        <f t="shared" si="44"/>
        <v>152.45190578970238</v>
      </c>
      <c r="Q271" s="315">
        <f t="shared" si="42"/>
        <v>139</v>
      </c>
      <c r="R271" s="316">
        <f t="shared" si="45"/>
        <v>3.2903289019360225</v>
      </c>
    </row>
    <row r="272" spans="1:18" ht="15.75" thickBot="1" x14ac:dyDescent="0.3">
      <c r="A272" s="254" t="s">
        <v>519</v>
      </c>
      <c r="B272" s="311">
        <f t="shared" si="43"/>
        <v>264</v>
      </c>
      <c r="C272" s="312" t="s">
        <v>160</v>
      </c>
      <c r="D272" s="312" t="s">
        <v>423</v>
      </c>
      <c r="E272" s="313">
        <v>64</v>
      </c>
      <c r="F272" s="314">
        <f>заміна!$J$9</f>
        <v>5212.2307784558179</v>
      </c>
      <c r="G272" s="314">
        <f>заміна!$J$14</f>
        <v>507.08099872403142</v>
      </c>
      <c r="H272" s="314">
        <f>заміна!$J$15</f>
        <v>194.75031971928692</v>
      </c>
      <c r="I272" s="314">
        <f>заміна!$J$19</f>
        <v>521.22307784558177</v>
      </c>
      <c r="J272" s="314">
        <f>заміна!$J$20</f>
        <v>965.29277621170775</v>
      </c>
      <c r="K272" s="315">
        <f t="shared" si="37"/>
        <v>7400.5779509564263</v>
      </c>
      <c r="L272" s="315">
        <f t="shared" si="38"/>
        <v>222.01733852869279</v>
      </c>
      <c r="M272" s="315">
        <f t="shared" si="39"/>
        <v>7622.5952894851189</v>
      </c>
      <c r="N272" s="315">
        <f t="shared" si="40"/>
        <v>1524.5190578970239</v>
      </c>
      <c r="O272" s="315">
        <f t="shared" si="41"/>
        <v>9147.114347382143</v>
      </c>
      <c r="P272" s="315">
        <f t="shared" si="44"/>
        <v>152.45190578970238</v>
      </c>
      <c r="Q272" s="315">
        <f t="shared" si="42"/>
        <v>64</v>
      </c>
      <c r="R272" s="316">
        <f t="shared" si="45"/>
        <v>7.1461830838922991</v>
      </c>
    </row>
    <row r="273" spans="1:18" ht="15.75" thickBot="1" x14ac:dyDescent="0.3">
      <c r="A273" s="254" t="s">
        <v>519</v>
      </c>
      <c r="B273" s="311">
        <f t="shared" si="43"/>
        <v>265</v>
      </c>
      <c r="C273" s="312" t="s">
        <v>347</v>
      </c>
      <c r="D273" s="312" t="s">
        <v>191</v>
      </c>
      <c r="E273" s="313">
        <v>75</v>
      </c>
      <c r="F273" s="314">
        <f>заміна!$J$9</f>
        <v>5212.2307784558179</v>
      </c>
      <c r="G273" s="314">
        <f>заміна!$J$14</f>
        <v>507.08099872403142</v>
      </c>
      <c r="H273" s="314">
        <f>заміна!$J$15</f>
        <v>194.75031971928692</v>
      </c>
      <c r="I273" s="314">
        <f>заміна!$J$19</f>
        <v>521.22307784558177</v>
      </c>
      <c r="J273" s="314">
        <f>заміна!$J$20</f>
        <v>965.29277621170775</v>
      </c>
      <c r="K273" s="315">
        <f t="shared" si="37"/>
        <v>7400.5779509564263</v>
      </c>
      <c r="L273" s="315">
        <f t="shared" si="38"/>
        <v>222.01733852869279</v>
      </c>
      <c r="M273" s="315">
        <f t="shared" si="39"/>
        <v>7622.5952894851189</v>
      </c>
      <c r="N273" s="315">
        <f t="shared" si="40"/>
        <v>1524.5190578970239</v>
      </c>
      <c r="O273" s="315">
        <f t="shared" si="41"/>
        <v>9147.114347382143</v>
      </c>
      <c r="P273" s="315">
        <f t="shared" si="44"/>
        <v>152.45190578970238</v>
      </c>
      <c r="Q273" s="315">
        <f t="shared" si="42"/>
        <v>75</v>
      </c>
      <c r="R273" s="316">
        <f t="shared" si="45"/>
        <v>6.0980762315880952</v>
      </c>
    </row>
    <row r="274" spans="1:18" ht="15.75" thickBot="1" x14ac:dyDescent="0.3">
      <c r="A274" s="254" t="s">
        <v>519</v>
      </c>
      <c r="B274" s="311">
        <f t="shared" si="43"/>
        <v>266</v>
      </c>
      <c r="C274" s="312" t="s">
        <v>160</v>
      </c>
      <c r="D274" s="312" t="s">
        <v>424</v>
      </c>
      <c r="E274" s="313">
        <v>141</v>
      </c>
      <c r="F274" s="314">
        <f>заміна!$J$9</f>
        <v>5212.2307784558179</v>
      </c>
      <c r="G274" s="314">
        <f>заміна!$J$14</f>
        <v>507.08099872403142</v>
      </c>
      <c r="H274" s="314">
        <f>заміна!$J$15</f>
        <v>194.75031971928692</v>
      </c>
      <c r="I274" s="314">
        <f>заміна!$J$19</f>
        <v>521.22307784558177</v>
      </c>
      <c r="J274" s="314">
        <f>заміна!$J$20</f>
        <v>965.29277621170775</v>
      </c>
      <c r="K274" s="315">
        <f t="shared" si="37"/>
        <v>7400.5779509564263</v>
      </c>
      <c r="L274" s="315">
        <f t="shared" si="38"/>
        <v>222.01733852869279</v>
      </c>
      <c r="M274" s="315">
        <f t="shared" si="39"/>
        <v>7622.5952894851189</v>
      </c>
      <c r="N274" s="315">
        <f t="shared" si="40"/>
        <v>1524.5190578970239</v>
      </c>
      <c r="O274" s="315">
        <f t="shared" si="41"/>
        <v>9147.114347382143</v>
      </c>
      <c r="P274" s="315">
        <f t="shared" si="44"/>
        <v>152.45190578970238</v>
      </c>
      <c r="Q274" s="315">
        <f t="shared" si="42"/>
        <v>141</v>
      </c>
      <c r="R274" s="316">
        <f t="shared" si="45"/>
        <v>3.2436575699936676</v>
      </c>
    </row>
    <row r="275" spans="1:18" ht="15.75" thickBot="1" x14ac:dyDescent="0.3">
      <c r="A275" s="254" t="s">
        <v>519</v>
      </c>
      <c r="B275" s="311">
        <f t="shared" si="43"/>
        <v>267</v>
      </c>
      <c r="C275" s="312" t="s">
        <v>142</v>
      </c>
      <c r="D275" s="312" t="s">
        <v>425</v>
      </c>
      <c r="E275" s="313">
        <v>35</v>
      </c>
      <c r="F275" s="314">
        <f>заміна!$J$9</f>
        <v>5212.2307784558179</v>
      </c>
      <c r="G275" s="314">
        <f>заміна!$J$14</f>
        <v>507.08099872403142</v>
      </c>
      <c r="H275" s="314">
        <f>заміна!$J$15</f>
        <v>194.75031971928692</v>
      </c>
      <c r="I275" s="314">
        <f>заміна!$J$19</f>
        <v>521.22307784558177</v>
      </c>
      <c r="J275" s="314">
        <f>заміна!$J$20</f>
        <v>965.29277621170775</v>
      </c>
      <c r="K275" s="315">
        <f t="shared" si="37"/>
        <v>7400.5779509564263</v>
      </c>
      <c r="L275" s="315">
        <f t="shared" si="38"/>
        <v>222.01733852869279</v>
      </c>
      <c r="M275" s="315">
        <f t="shared" si="39"/>
        <v>7622.5952894851189</v>
      </c>
      <c r="N275" s="315">
        <f t="shared" si="40"/>
        <v>1524.5190578970239</v>
      </c>
      <c r="O275" s="315">
        <f t="shared" si="41"/>
        <v>9147.114347382143</v>
      </c>
      <c r="P275" s="315">
        <f t="shared" si="44"/>
        <v>152.45190578970238</v>
      </c>
      <c r="Q275" s="315">
        <f t="shared" si="42"/>
        <v>35</v>
      </c>
      <c r="R275" s="316">
        <f t="shared" si="45"/>
        <v>13.067306210545919</v>
      </c>
    </row>
    <row r="276" spans="1:18" ht="15.75" thickBot="1" x14ac:dyDescent="0.3">
      <c r="A276" s="254" t="s">
        <v>519</v>
      </c>
      <c r="B276" s="311">
        <f t="shared" si="43"/>
        <v>268</v>
      </c>
      <c r="C276" s="312" t="s">
        <v>160</v>
      </c>
      <c r="D276" s="312" t="s">
        <v>426</v>
      </c>
      <c r="E276" s="313">
        <v>107</v>
      </c>
      <c r="F276" s="314">
        <f>заміна!$J$9</f>
        <v>5212.2307784558179</v>
      </c>
      <c r="G276" s="314">
        <f>заміна!$J$14</f>
        <v>507.08099872403142</v>
      </c>
      <c r="H276" s="314">
        <f>заміна!$J$15</f>
        <v>194.75031971928692</v>
      </c>
      <c r="I276" s="314">
        <f>заміна!$J$19</f>
        <v>521.22307784558177</v>
      </c>
      <c r="J276" s="314">
        <f>заміна!$J$20</f>
        <v>965.29277621170775</v>
      </c>
      <c r="K276" s="315">
        <f t="shared" ref="K276:K335" si="46">F276+G276+H276+I276+J276</f>
        <v>7400.5779509564263</v>
      </c>
      <c r="L276" s="315">
        <f t="shared" ref="L276:L335" si="47">K276*3/100</f>
        <v>222.01733852869279</v>
      </c>
      <c r="M276" s="315">
        <f t="shared" ref="M276:M335" si="48">K276+L276</f>
        <v>7622.5952894851189</v>
      </c>
      <c r="N276" s="315">
        <f t="shared" ref="N276:N335" si="49">M276*0.2</f>
        <v>1524.5190578970239</v>
      </c>
      <c r="O276" s="315">
        <f t="shared" ref="O276:O335" si="50">M276+N276</f>
        <v>9147.114347382143</v>
      </c>
      <c r="P276" s="315">
        <f t="shared" si="44"/>
        <v>152.45190578970238</v>
      </c>
      <c r="Q276" s="315">
        <f t="shared" ref="Q276:Q335" si="51">E276</f>
        <v>107</v>
      </c>
      <c r="R276" s="316">
        <f t="shared" si="45"/>
        <v>4.2743524987767021</v>
      </c>
    </row>
    <row r="277" spans="1:18" ht="15.75" thickBot="1" x14ac:dyDescent="0.3">
      <c r="A277" s="254" t="s">
        <v>519</v>
      </c>
      <c r="B277" s="311">
        <f t="shared" ref="B277:B336" si="52">B276+1</f>
        <v>269</v>
      </c>
      <c r="C277" s="312" t="s">
        <v>142</v>
      </c>
      <c r="D277" s="312" t="s">
        <v>427</v>
      </c>
      <c r="E277" s="313">
        <v>29</v>
      </c>
      <c r="F277" s="314">
        <f>заміна!$J$9</f>
        <v>5212.2307784558179</v>
      </c>
      <c r="G277" s="314">
        <f>заміна!$J$14</f>
        <v>507.08099872403142</v>
      </c>
      <c r="H277" s="314">
        <f>заміна!$J$15</f>
        <v>194.75031971928692</v>
      </c>
      <c r="I277" s="314">
        <f>заміна!$J$19</f>
        <v>521.22307784558177</v>
      </c>
      <c r="J277" s="314">
        <f>заміна!$J$20</f>
        <v>965.29277621170775</v>
      </c>
      <c r="K277" s="315">
        <f t="shared" si="46"/>
        <v>7400.5779509564263</v>
      </c>
      <c r="L277" s="315">
        <f t="shared" si="47"/>
        <v>222.01733852869279</v>
      </c>
      <c r="M277" s="315">
        <f t="shared" si="48"/>
        <v>7622.5952894851189</v>
      </c>
      <c r="N277" s="315">
        <f t="shared" si="49"/>
        <v>1524.5190578970239</v>
      </c>
      <c r="O277" s="315">
        <f t="shared" si="50"/>
        <v>9147.114347382143</v>
      </c>
      <c r="P277" s="315">
        <f t="shared" si="44"/>
        <v>152.45190578970238</v>
      </c>
      <c r="Q277" s="315">
        <f t="shared" si="51"/>
        <v>29</v>
      </c>
      <c r="R277" s="316">
        <f t="shared" si="45"/>
        <v>15.77088680583128</v>
      </c>
    </row>
    <row r="278" spans="1:18" ht="15.75" thickBot="1" x14ac:dyDescent="0.3">
      <c r="A278" s="254" t="s">
        <v>519</v>
      </c>
      <c r="B278" s="311">
        <f t="shared" si="52"/>
        <v>270</v>
      </c>
      <c r="C278" s="312" t="s">
        <v>160</v>
      </c>
      <c r="D278" s="312" t="s">
        <v>428</v>
      </c>
      <c r="E278" s="313">
        <v>109</v>
      </c>
      <c r="F278" s="314">
        <f>заміна!$J$9</f>
        <v>5212.2307784558179</v>
      </c>
      <c r="G278" s="314">
        <f>заміна!$J$14</f>
        <v>507.08099872403142</v>
      </c>
      <c r="H278" s="314">
        <f>заміна!$J$15</f>
        <v>194.75031971928692</v>
      </c>
      <c r="I278" s="314">
        <f>заміна!$J$19</f>
        <v>521.22307784558177</v>
      </c>
      <c r="J278" s="314">
        <f>заміна!$J$20</f>
        <v>965.29277621170775</v>
      </c>
      <c r="K278" s="315">
        <f t="shared" si="46"/>
        <v>7400.5779509564263</v>
      </c>
      <c r="L278" s="315">
        <f t="shared" si="47"/>
        <v>222.01733852869279</v>
      </c>
      <c r="M278" s="315">
        <f t="shared" si="48"/>
        <v>7622.5952894851189</v>
      </c>
      <c r="N278" s="315">
        <f t="shared" si="49"/>
        <v>1524.5190578970239</v>
      </c>
      <c r="O278" s="315">
        <f t="shared" si="50"/>
        <v>9147.114347382143</v>
      </c>
      <c r="P278" s="315">
        <f t="shared" si="44"/>
        <v>152.45190578970238</v>
      </c>
      <c r="Q278" s="315">
        <f t="shared" si="51"/>
        <v>109</v>
      </c>
      <c r="R278" s="316">
        <f t="shared" si="45"/>
        <v>4.1959240125606163</v>
      </c>
    </row>
    <row r="279" spans="1:18" ht="15.75" thickBot="1" x14ac:dyDescent="0.3">
      <c r="A279" s="254" t="s">
        <v>519</v>
      </c>
      <c r="B279" s="311">
        <f t="shared" si="52"/>
        <v>271</v>
      </c>
      <c r="C279" s="312" t="s">
        <v>142</v>
      </c>
      <c r="D279" s="312" t="s">
        <v>429</v>
      </c>
      <c r="E279" s="313">
        <v>35</v>
      </c>
      <c r="F279" s="314">
        <f>заміна!$J$9</f>
        <v>5212.2307784558179</v>
      </c>
      <c r="G279" s="314">
        <f>заміна!$J$14</f>
        <v>507.08099872403142</v>
      </c>
      <c r="H279" s="314">
        <f>заміна!$J$15</f>
        <v>194.75031971928692</v>
      </c>
      <c r="I279" s="314">
        <f>заміна!$J$19</f>
        <v>521.22307784558177</v>
      </c>
      <c r="J279" s="314">
        <f>заміна!$J$20</f>
        <v>965.29277621170775</v>
      </c>
      <c r="K279" s="315">
        <f t="shared" si="46"/>
        <v>7400.5779509564263</v>
      </c>
      <c r="L279" s="315">
        <f t="shared" si="47"/>
        <v>222.01733852869279</v>
      </c>
      <c r="M279" s="315">
        <f t="shared" si="48"/>
        <v>7622.5952894851189</v>
      </c>
      <c r="N279" s="315">
        <f t="shared" si="49"/>
        <v>1524.5190578970239</v>
      </c>
      <c r="O279" s="315">
        <f t="shared" si="50"/>
        <v>9147.114347382143</v>
      </c>
      <c r="P279" s="315">
        <f t="shared" si="44"/>
        <v>152.45190578970238</v>
      </c>
      <c r="Q279" s="315">
        <f t="shared" si="51"/>
        <v>35</v>
      </c>
      <c r="R279" s="316">
        <f t="shared" si="45"/>
        <v>13.067306210545919</v>
      </c>
    </row>
    <row r="280" spans="1:18" ht="15.75" thickBot="1" x14ac:dyDescent="0.3">
      <c r="A280" s="254" t="s">
        <v>519</v>
      </c>
      <c r="B280" s="311">
        <f t="shared" si="52"/>
        <v>272</v>
      </c>
      <c r="C280" s="312" t="s">
        <v>160</v>
      </c>
      <c r="D280" s="312" t="s">
        <v>430</v>
      </c>
      <c r="E280" s="313">
        <v>107</v>
      </c>
      <c r="F280" s="314">
        <f>заміна!$J$9</f>
        <v>5212.2307784558179</v>
      </c>
      <c r="G280" s="314">
        <f>заміна!$J$14</f>
        <v>507.08099872403142</v>
      </c>
      <c r="H280" s="314">
        <f>заміна!$J$15</f>
        <v>194.75031971928692</v>
      </c>
      <c r="I280" s="314">
        <f>заміна!$J$19</f>
        <v>521.22307784558177</v>
      </c>
      <c r="J280" s="314">
        <f>заміна!$J$20</f>
        <v>965.29277621170775</v>
      </c>
      <c r="K280" s="315">
        <f t="shared" si="46"/>
        <v>7400.5779509564263</v>
      </c>
      <c r="L280" s="315">
        <f t="shared" si="47"/>
        <v>222.01733852869279</v>
      </c>
      <c r="M280" s="315">
        <f t="shared" si="48"/>
        <v>7622.5952894851189</v>
      </c>
      <c r="N280" s="315">
        <f t="shared" si="49"/>
        <v>1524.5190578970239</v>
      </c>
      <c r="O280" s="315">
        <f t="shared" si="50"/>
        <v>9147.114347382143</v>
      </c>
      <c r="P280" s="315">
        <f t="shared" si="44"/>
        <v>152.45190578970238</v>
      </c>
      <c r="Q280" s="315">
        <f t="shared" si="51"/>
        <v>107</v>
      </c>
      <c r="R280" s="316">
        <f t="shared" si="45"/>
        <v>4.2743524987767021</v>
      </c>
    </row>
    <row r="281" spans="1:18" ht="15.75" thickBot="1" x14ac:dyDescent="0.3">
      <c r="A281" s="254" t="s">
        <v>519</v>
      </c>
      <c r="B281" s="311">
        <f t="shared" si="52"/>
        <v>273</v>
      </c>
      <c r="C281" s="312" t="s">
        <v>146</v>
      </c>
      <c r="D281" s="312" t="s">
        <v>431</v>
      </c>
      <c r="E281" s="313">
        <v>80</v>
      </c>
      <c r="F281" s="314">
        <f>заміна!$J$9</f>
        <v>5212.2307784558179</v>
      </c>
      <c r="G281" s="314">
        <f>заміна!$J$14</f>
        <v>507.08099872403142</v>
      </c>
      <c r="H281" s="314">
        <f>заміна!$J$15</f>
        <v>194.75031971928692</v>
      </c>
      <c r="I281" s="314">
        <f>заміна!$J$19</f>
        <v>521.22307784558177</v>
      </c>
      <c r="J281" s="314">
        <f>заміна!$J$20</f>
        <v>965.29277621170775</v>
      </c>
      <c r="K281" s="315">
        <f t="shared" si="46"/>
        <v>7400.5779509564263</v>
      </c>
      <c r="L281" s="315">
        <f t="shared" si="47"/>
        <v>222.01733852869279</v>
      </c>
      <c r="M281" s="315">
        <f t="shared" si="48"/>
        <v>7622.5952894851189</v>
      </c>
      <c r="N281" s="315">
        <f t="shared" si="49"/>
        <v>1524.5190578970239</v>
      </c>
      <c r="O281" s="315">
        <f t="shared" si="50"/>
        <v>9147.114347382143</v>
      </c>
      <c r="P281" s="315">
        <f t="shared" si="44"/>
        <v>152.45190578970238</v>
      </c>
      <c r="Q281" s="315">
        <f t="shared" si="51"/>
        <v>80</v>
      </c>
      <c r="R281" s="316">
        <f t="shared" si="45"/>
        <v>5.7169464671138392</v>
      </c>
    </row>
    <row r="282" spans="1:18" ht="15.75" thickBot="1" x14ac:dyDescent="0.3">
      <c r="A282" s="254" t="s">
        <v>519</v>
      </c>
      <c r="B282" s="311">
        <f t="shared" si="52"/>
        <v>274</v>
      </c>
      <c r="C282" s="312" t="s">
        <v>160</v>
      </c>
      <c r="D282" s="312" t="s">
        <v>377</v>
      </c>
      <c r="E282" s="313">
        <v>70</v>
      </c>
      <c r="F282" s="314">
        <f>заміна!$J$9</f>
        <v>5212.2307784558179</v>
      </c>
      <c r="G282" s="314">
        <f>заміна!$J$14</f>
        <v>507.08099872403142</v>
      </c>
      <c r="H282" s="314">
        <f>заміна!$J$15</f>
        <v>194.75031971928692</v>
      </c>
      <c r="I282" s="314">
        <f>заміна!$J$19</f>
        <v>521.22307784558177</v>
      </c>
      <c r="J282" s="314">
        <f>заміна!$J$20</f>
        <v>965.29277621170775</v>
      </c>
      <c r="K282" s="315">
        <f t="shared" si="46"/>
        <v>7400.5779509564263</v>
      </c>
      <c r="L282" s="315">
        <f t="shared" si="47"/>
        <v>222.01733852869279</v>
      </c>
      <c r="M282" s="315">
        <f t="shared" si="48"/>
        <v>7622.5952894851189</v>
      </c>
      <c r="N282" s="315">
        <f t="shared" si="49"/>
        <v>1524.5190578970239</v>
      </c>
      <c r="O282" s="315">
        <f t="shared" si="50"/>
        <v>9147.114347382143</v>
      </c>
      <c r="P282" s="315">
        <f t="shared" si="44"/>
        <v>152.45190578970238</v>
      </c>
      <c r="Q282" s="315">
        <f t="shared" si="51"/>
        <v>70</v>
      </c>
      <c r="R282" s="316">
        <f t="shared" si="45"/>
        <v>6.5336531052729594</v>
      </c>
    </row>
    <row r="283" spans="1:18" ht="15.75" thickBot="1" x14ac:dyDescent="0.3">
      <c r="A283" s="254" t="s">
        <v>519</v>
      </c>
      <c r="B283" s="311">
        <f t="shared" si="52"/>
        <v>275</v>
      </c>
      <c r="C283" s="312" t="s">
        <v>408</v>
      </c>
      <c r="D283" s="312" t="s">
        <v>319</v>
      </c>
      <c r="E283" s="313">
        <v>35</v>
      </c>
      <c r="F283" s="314">
        <f>заміна!$J$9</f>
        <v>5212.2307784558179</v>
      </c>
      <c r="G283" s="314">
        <f>заміна!$J$14</f>
        <v>507.08099872403142</v>
      </c>
      <c r="H283" s="314">
        <f>заміна!$J$15</f>
        <v>194.75031971928692</v>
      </c>
      <c r="I283" s="314">
        <f>заміна!$J$19</f>
        <v>521.22307784558177</v>
      </c>
      <c r="J283" s="314">
        <f>заміна!$J$20</f>
        <v>965.29277621170775</v>
      </c>
      <c r="K283" s="315">
        <f t="shared" si="46"/>
        <v>7400.5779509564263</v>
      </c>
      <c r="L283" s="315">
        <f t="shared" si="47"/>
        <v>222.01733852869279</v>
      </c>
      <c r="M283" s="315">
        <f t="shared" si="48"/>
        <v>7622.5952894851189</v>
      </c>
      <c r="N283" s="315">
        <f t="shared" si="49"/>
        <v>1524.5190578970239</v>
      </c>
      <c r="O283" s="315">
        <f t="shared" si="50"/>
        <v>9147.114347382143</v>
      </c>
      <c r="P283" s="315">
        <f t="shared" si="44"/>
        <v>152.45190578970238</v>
      </c>
      <c r="Q283" s="315">
        <f t="shared" si="51"/>
        <v>35</v>
      </c>
      <c r="R283" s="316">
        <f t="shared" si="45"/>
        <v>13.067306210545919</v>
      </c>
    </row>
    <row r="284" spans="1:18" ht="15.75" thickBot="1" x14ac:dyDescent="0.3">
      <c r="A284" s="254" t="s">
        <v>519</v>
      </c>
      <c r="B284" s="311">
        <f t="shared" si="52"/>
        <v>276</v>
      </c>
      <c r="C284" s="312" t="s">
        <v>408</v>
      </c>
      <c r="D284" s="312" t="s">
        <v>322</v>
      </c>
      <c r="E284" s="313">
        <v>37</v>
      </c>
      <c r="F284" s="314">
        <f>заміна!$J$9</f>
        <v>5212.2307784558179</v>
      </c>
      <c r="G284" s="314">
        <f>заміна!$J$14</f>
        <v>507.08099872403142</v>
      </c>
      <c r="H284" s="314">
        <f>заміна!$J$15</f>
        <v>194.75031971928692</v>
      </c>
      <c r="I284" s="314">
        <f>заміна!$J$19</f>
        <v>521.22307784558177</v>
      </c>
      <c r="J284" s="314">
        <f>заміна!$J$20</f>
        <v>965.29277621170775</v>
      </c>
      <c r="K284" s="315">
        <f t="shared" si="46"/>
        <v>7400.5779509564263</v>
      </c>
      <c r="L284" s="315">
        <f t="shared" si="47"/>
        <v>222.01733852869279</v>
      </c>
      <c r="M284" s="315">
        <f t="shared" si="48"/>
        <v>7622.5952894851189</v>
      </c>
      <c r="N284" s="315">
        <f t="shared" si="49"/>
        <v>1524.5190578970239</v>
      </c>
      <c r="O284" s="315">
        <f t="shared" si="50"/>
        <v>9147.114347382143</v>
      </c>
      <c r="P284" s="315">
        <f t="shared" si="44"/>
        <v>152.45190578970238</v>
      </c>
      <c r="Q284" s="315">
        <f t="shared" si="51"/>
        <v>37</v>
      </c>
      <c r="R284" s="316">
        <f t="shared" si="45"/>
        <v>12.360965334300193</v>
      </c>
    </row>
    <row r="285" spans="1:18" ht="15.75" thickBot="1" x14ac:dyDescent="0.3">
      <c r="A285" s="254" t="s">
        <v>519</v>
      </c>
      <c r="B285" s="311">
        <f t="shared" si="52"/>
        <v>277</v>
      </c>
      <c r="C285" s="312" t="s">
        <v>408</v>
      </c>
      <c r="D285" s="312" t="s">
        <v>435</v>
      </c>
      <c r="E285" s="313">
        <v>35</v>
      </c>
      <c r="F285" s="314">
        <f>заміна!$J$9</f>
        <v>5212.2307784558179</v>
      </c>
      <c r="G285" s="314">
        <f>заміна!$J$14</f>
        <v>507.08099872403142</v>
      </c>
      <c r="H285" s="314">
        <f>заміна!$J$15</f>
        <v>194.75031971928692</v>
      </c>
      <c r="I285" s="314">
        <f>заміна!$J$19</f>
        <v>521.22307784558177</v>
      </c>
      <c r="J285" s="314">
        <f>заміна!$J$20</f>
        <v>965.29277621170775</v>
      </c>
      <c r="K285" s="315">
        <f t="shared" si="46"/>
        <v>7400.5779509564263</v>
      </c>
      <c r="L285" s="315">
        <f t="shared" si="47"/>
        <v>222.01733852869279</v>
      </c>
      <c r="M285" s="315">
        <f t="shared" si="48"/>
        <v>7622.5952894851189</v>
      </c>
      <c r="N285" s="315">
        <f t="shared" si="49"/>
        <v>1524.5190578970239</v>
      </c>
      <c r="O285" s="315">
        <f t="shared" si="50"/>
        <v>9147.114347382143</v>
      </c>
      <c r="P285" s="315">
        <f t="shared" si="44"/>
        <v>152.45190578970238</v>
      </c>
      <c r="Q285" s="315">
        <f t="shared" si="51"/>
        <v>35</v>
      </c>
      <c r="R285" s="316">
        <f t="shared" si="45"/>
        <v>13.067306210545919</v>
      </c>
    </row>
    <row r="286" spans="1:18" ht="15.75" thickBot="1" x14ac:dyDescent="0.3">
      <c r="A286" s="254" t="s">
        <v>519</v>
      </c>
      <c r="B286" s="311">
        <f t="shared" si="52"/>
        <v>278</v>
      </c>
      <c r="C286" s="312" t="s">
        <v>436</v>
      </c>
      <c r="D286" s="312" t="s">
        <v>393</v>
      </c>
      <c r="E286" s="313">
        <v>53</v>
      </c>
      <c r="F286" s="314">
        <f>заміна!$J$9</f>
        <v>5212.2307784558179</v>
      </c>
      <c r="G286" s="314">
        <f>заміна!$J$14</f>
        <v>507.08099872403142</v>
      </c>
      <c r="H286" s="314">
        <f>заміна!$J$15</f>
        <v>194.75031971928692</v>
      </c>
      <c r="I286" s="314">
        <f>заміна!$J$19</f>
        <v>521.22307784558177</v>
      </c>
      <c r="J286" s="314">
        <f>заміна!$J$20</f>
        <v>965.29277621170775</v>
      </c>
      <c r="K286" s="315">
        <f t="shared" si="46"/>
        <v>7400.5779509564263</v>
      </c>
      <c r="L286" s="315">
        <f t="shared" si="47"/>
        <v>222.01733852869279</v>
      </c>
      <c r="M286" s="315">
        <f t="shared" si="48"/>
        <v>7622.5952894851189</v>
      </c>
      <c r="N286" s="315">
        <f t="shared" si="49"/>
        <v>1524.5190578970239</v>
      </c>
      <c r="O286" s="315">
        <f t="shared" si="50"/>
        <v>9147.114347382143</v>
      </c>
      <c r="P286" s="315">
        <f t="shared" si="44"/>
        <v>152.45190578970238</v>
      </c>
      <c r="Q286" s="315">
        <f t="shared" si="51"/>
        <v>53</v>
      </c>
      <c r="R286" s="316">
        <f t="shared" si="45"/>
        <v>8.6293531579076816</v>
      </c>
    </row>
    <row r="287" spans="1:18" ht="15.75" thickBot="1" x14ac:dyDescent="0.3">
      <c r="A287" s="254" t="s">
        <v>519</v>
      </c>
      <c r="B287" s="311">
        <f t="shared" si="52"/>
        <v>279</v>
      </c>
      <c r="C287" s="312" t="s">
        <v>367</v>
      </c>
      <c r="D287" s="312" t="s">
        <v>168</v>
      </c>
      <c r="E287" s="313">
        <v>54</v>
      </c>
      <c r="F287" s="314">
        <f>заміна!$J$9</f>
        <v>5212.2307784558179</v>
      </c>
      <c r="G287" s="314">
        <f>заміна!$J$14</f>
        <v>507.08099872403142</v>
      </c>
      <c r="H287" s="314">
        <f>заміна!$J$15</f>
        <v>194.75031971928692</v>
      </c>
      <c r="I287" s="314">
        <f>заміна!$J$19</f>
        <v>521.22307784558177</v>
      </c>
      <c r="J287" s="314">
        <f>заміна!$J$20</f>
        <v>965.29277621170775</v>
      </c>
      <c r="K287" s="315">
        <f t="shared" si="46"/>
        <v>7400.5779509564263</v>
      </c>
      <c r="L287" s="315">
        <f t="shared" si="47"/>
        <v>222.01733852869279</v>
      </c>
      <c r="M287" s="315">
        <f t="shared" si="48"/>
        <v>7622.5952894851189</v>
      </c>
      <c r="N287" s="315">
        <f t="shared" si="49"/>
        <v>1524.5190578970239</v>
      </c>
      <c r="O287" s="315">
        <f t="shared" si="50"/>
        <v>9147.114347382143</v>
      </c>
      <c r="P287" s="315">
        <f t="shared" si="44"/>
        <v>152.45190578970238</v>
      </c>
      <c r="Q287" s="315">
        <f t="shared" si="51"/>
        <v>54</v>
      </c>
      <c r="R287" s="316">
        <f t="shared" si="45"/>
        <v>8.4695503216501322</v>
      </c>
    </row>
    <row r="288" spans="1:18" ht="15.75" thickBot="1" x14ac:dyDescent="0.3">
      <c r="A288" s="254" t="s">
        <v>519</v>
      </c>
      <c r="B288" s="311">
        <f t="shared" si="52"/>
        <v>280</v>
      </c>
      <c r="C288" s="312" t="s">
        <v>164</v>
      </c>
      <c r="D288" s="312" t="s">
        <v>204</v>
      </c>
      <c r="E288" s="313">
        <v>36</v>
      </c>
      <c r="F288" s="314">
        <f>заміна!$J$9</f>
        <v>5212.2307784558179</v>
      </c>
      <c r="G288" s="314">
        <f>заміна!$J$14</f>
        <v>507.08099872403142</v>
      </c>
      <c r="H288" s="314">
        <f>заміна!$J$15</f>
        <v>194.75031971928692</v>
      </c>
      <c r="I288" s="314">
        <f>заміна!$J$19</f>
        <v>521.22307784558177</v>
      </c>
      <c r="J288" s="314">
        <f>заміна!$J$20</f>
        <v>965.29277621170775</v>
      </c>
      <c r="K288" s="315">
        <f t="shared" si="46"/>
        <v>7400.5779509564263</v>
      </c>
      <c r="L288" s="315">
        <f t="shared" si="47"/>
        <v>222.01733852869279</v>
      </c>
      <c r="M288" s="315">
        <f t="shared" si="48"/>
        <v>7622.5952894851189</v>
      </c>
      <c r="N288" s="315">
        <f t="shared" si="49"/>
        <v>1524.5190578970239</v>
      </c>
      <c r="O288" s="315">
        <f t="shared" si="50"/>
        <v>9147.114347382143</v>
      </c>
      <c r="P288" s="315">
        <f t="shared" si="44"/>
        <v>152.45190578970238</v>
      </c>
      <c r="Q288" s="315">
        <f t="shared" si="51"/>
        <v>36</v>
      </c>
      <c r="R288" s="316">
        <f t="shared" si="45"/>
        <v>12.704325482475198</v>
      </c>
    </row>
    <row r="289" spans="1:18" ht="15.75" thickBot="1" x14ac:dyDescent="0.3">
      <c r="A289" s="254" t="s">
        <v>519</v>
      </c>
      <c r="B289" s="311">
        <f t="shared" si="52"/>
        <v>281</v>
      </c>
      <c r="C289" s="312" t="s">
        <v>367</v>
      </c>
      <c r="D289" s="312" t="s">
        <v>437</v>
      </c>
      <c r="E289" s="313">
        <v>22</v>
      </c>
      <c r="F289" s="314">
        <f>заміна!$J$9</f>
        <v>5212.2307784558179</v>
      </c>
      <c r="G289" s="314">
        <f>заміна!$J$14</f>
        <v>507.08099872403142</v>
      </c>
      <c r="H289" s="314">
        <f>заміна!$J$15</f>
        <v>194.75031971928692</v>
      </c>
      <c r="I289" s="314">
        <f>заміна!$J$19</f>
        <v>521.22307784558177</v>
      </c>
      <c r="J289" s="314">
        <f>заміна!$J$20</f>
        <v>965.29277621170775</v>
      </c>
      <c r="K289" s="315">
        <f t="shared" si="46"/>
        <v>7400.5779509564263</v>
      </c>
      <c r="L289" s="315">
        <f t="shared" si="47"/>
        <v>222.01733852869279</v>
      </c>
      <c r="M289" s="315">
        <f t="shared" si="48"/>
        <v>7622.5952894851189</v>
      </c>
      <c r="N289" s="315">
        <f t="shared" si="49"/>
        <v>1524.5190578970239</v>
      </c>
      <c r="O289" s="315">
        <f t="shared" si="50"/>
        <v>9147.114347382143</v>
      </c>
      <c r="P289" s="315">
        <f t="shared" si="44"/>
        <v>152.45190578970238</v>
      </c>
      <c r="Q289" s="315">
        <f t="shared" si="51"/>
        <v>22</v>
      </c>
      <c r="R289" s="316">
        <f t="shared" si="45"/>
        <v>20.788896244050324</v>
      </c>
    </row>
    <row r="290" spans="1:18" ht="15.75" thickBot="1" x14ac:dyDescent="0.3">
      <c r="A290" s="254" t="s">
        <v>519</v>
      </c>
      <c r="B290" s="311">
        <f t="shared" si="52"/>
        <v>282</v>
      </c>
      <c r="C290" s="312" t="s">
        <v>160</v>
      </c>
      <c r="D290" s="312" t="s">
        <v>376</v>
      </c>
      <c r="E290" s="313">
        <v>72</v>
      </c>
      <c r="F290" s="314">
        <f>заміна!$J$9</f>
        <v>5212.2307784558179</v>
      </c>
      <c r="G290" s="314">
        <f>заміна!$J$14</f>
        <v>507.08099872403142</v>
      </c>
      <c r="H290" s="314">
        <f>заміна!$J$15</f>
        <v>194.75031971928692</v>
      </c>
      <c r="I290" s="314">
        <f>заміна!$J$19</f>
        <v>521.22307784558177</v>
      </c>
      <c r="J290" s="314">
        <f>заміна!$J$20</f>
        <v>965.29277621170775</v>
      </c>
      <c r="K290" s="315">
        <f t="shared" si="46"/>
        <v>7400.5779509564263</v>
      </c>
      <c r="L290" s="315">
        <f t="shared" si="47"/>
        <v>222.01733852869279</v>
      </c>
      <c r="M290" s="315">
        <f t="shared" si="48"/>
        <v>7622.5952894851189</v>
      </c>
      <c r="N290" s="315">
        <f t="shared" si="49"/>
        <v>1524.5190578970239</v>
      </c>
      <c r="O290" s="315">
        <f t="shared" si="50"/>
        <v>9147.114347382143</v>
      </c>
      <c r="P290" s="315">
        <f t="shared" si="44"/>
        <v>152.45190578970238</v>
      </c>
      <c r="Q290" s="315">
        <f t="shared" si="51"/>
        <v>72</v>
      </c>
      <c r="R290" s="316">
        <f t="shared" si="45"/>
        <v>6.3521627412375992</v>
      </c>
    </row>
    <row r="291" spans="1:18" ht="15.75" thickBot="1" x14ac:dyDescent="0.3">
      <c r="A291" s="254" t="s">
        <v>519</v>
      </c>
      <c r="B291" s="311">
        <f t="shared" si="52"/>
        <v>283</v>
      </c>
      <c r="C291" s="312" t="s">
        <v>152</v>
      </c>
      <c r="D291" s="312" t="s">
        <v>174</v>
      </c>
      <c r="E291" s="313">
        <v>130</v>
      </c>
      <c r="F291" s="314">
        <f>заміна!$J$9</f>
        <v>5212.2307784558179</v>
      </c>
      <c r="G291" s="314">
        <f>заміна!$J$14</f>
        <v>507.08099872403142</v>
      </c>
      <c r="H291" s="314">
        <f>заміна!$J$15</f>
        <v>194.75031971928692</v>
      </c>
      <c r="I291" s="314">
        <f>заміна!$J$19</f>
        <v>521.22307784558177</v>
      </c>
      <c r="J291" s="314">
        <f>заміна!$J$20</f>
        <v>965.29277621170775</v>
      </c>
      <c r="K291" s="315">
        <f t="shared" si="46"/>
        <v>7400.5779509564263</v>
      </c>
      <c r="L291" s="315">
        <f t="shared" si="47"/>
        <v>222.01733852869279</v>
      </c>
      <c r="M291" s="315">
        <f t="shared" si="48"/>
        <v>7622.5952894851189</v>
      </c>
      <c r="N291" s="315">
        <f t="shared" si="49"/>
        <v>1524.5190578970239</v>
      </c>
      <c r="O291" s="315">
        <f t="shared" si="50"/>
        <v>9147.114347382143</v>
      </c>
      <c r="P291" s="315">
        <f t="shared" si="44"/>
        <v>152.45190578970238</v>
      </c>
      <c r="Q291" s="315">
        <f t="shared" si="51"/>
        <v>130</v>
      </c>
      <c r="R291" s="316">
        <f t="shared" si="45"/>
        <v>3.5181209028392857</v>
      </c>
    </row>
    <row r="292" spans="1:18" ht="15.75" thickBot="1" x14ac:dyDescent="0.3">
      <c r="A292" s="254" t="s">
        <v>519</v>
      </c>
      <c r="B292" s="311">
        <f t="shared" si="52"/>
        <v>284</v>
      </c>
      <c r="C292" s="312" t="s">
        <v>310</v>
      </c>
      <c r="D292" s="312" t="s">
        <v>438</v>
      </c>
      <c r="E292" s="313">
        <v>30</v>
      </c>
      <c r="F292" s="314">
        <f>заміна!$J$9</f>
        <v>5212.2307784558179</v>
      </c>
      <c r="G292" s="314">
        <f>заміна!$J$14</f>
        <v>507.08099872403142</v>
      </c>
      <c r="H292" s="314">
        <f>заміна!$J$15</f>
        <v>194.75031971928692</v>
      </c>
      <c r="I292" s="314">
        <f>заміна!$J$19</f>
        <v>521.22307784558177</v>
      </c>
      <c r="J292" s="314">
        <f>заміна!$J$20</f>
        <v>965.29277621170775</v>
      </c>
      <c r="K292" s="315">
        <f t="shared" si="46"/>
        <v>7400.5779509564263</v>
      </c>
      <c r="L292" s="315">
        <f t="shared" si="47"/>
        <v>222.01733852869279</v>
      </c>
      <c r="M292" s="315">
        <f t="shared" si="48"/>
        <v>7622.5952894851189</v>
      </c>
      <c r="N292" s="315">
        <f t="shared" si="49"/>
        <v>1524.5190578970239</v>
      </c>
      <c r="O292" s="315">
        <f t="shared" si="50"/>
        <v>9147.114347382143</v>
      </c>
      <c r="P292" s="315">
        <f t="shared" si="44"/>
        <v>152.45190578970238</v>
      </c>
      <c r="Q292" s="315">
        <f t="shared" si="51"/>
        <v>30</v>
      </c>
      <c r="R292" s="316">
        <f t="shared" si="45"/>
        <v>15.245190578970238</v>
      </c>
    </row>
    <row r="293" spans="1:18" ht="15.75" thickBot="1" x14ac:dyDescent="0.3">
      <c r="A293" s="254" t="s">
        <v>519</v>
      </c>
      <c r="B293" s="311">
        <f t="shared" si="52"/>
        <v>285</v>
      </c>
      <c r="C293" s="312" t="s">
        <v>163</v>
      </c>
      <c r="D293" s="312" t="s">
        <v>178</v>
      </c>
      <c r="E293" s="313">
        <v>40</v>
      </c>
      <c r="F293" s="314">
        <f>заміна!$J$9</f>
        <v>5212.2307784558179</v>
      </c>
      <c r="G293" s="314">
        <f>заміна!$J$14</f>
        <v>507.08099872403142</v>
      </c>
      <c r="H293" s="314">
        <f>заміна!$J$15</f>
        <v>194.75031971928692</v>
      </c>
      <c r="I293" s="314">
        <f>заміна!$J$19</f>
        <v>521.22307784558177</v>
      </c>
      <c r="J293" s="314">
        <f>заміна!$J$20</f>
        <v>965.29277621170775</v>
      </c>
      <c r="K293" s="315">
        <f t="shared" si="46"/>
        <v>7400.5779509564263</v>
      </c>
      <c r="L293" s="315">
        <f t="shared" si="47"/>
        <v>222.01733852869279</v>
      </c>
      <c r="M293" s="315">
        <f t="shared" si="48"/>
        <v>7622.5952894851189</v>
      </c>
      <c r="N293" s="315">
        <f t="shared" si="49"/>
        <v>1524.5190578970239</v>
      </c>
      <c r="O293" s="315">
        <f t="shared" si="50"/>
        <v>9147.114347382143</v>
      </c>
      <c r="P293" s="315">
        <f t="shared" si="44"/>
        <v>152.45190578970238</v>
      </c>
      <c r="Q293" s="315">
        <f t="shared" si="51"/>
        <v>40</v>
      </c>
      <c r="R293" s="316">
        <f t="shared" si="45"/>
        <v>11.433892934227678</v>
      </c>
    </row>
    <row r="294" spans="1:18" ht="15.75" thickBot="1" x14ac:dyDescent="0.3">
      <c r="A294" s="254" t="s">
        <v>519</v>
      </c>
      <c r="B294" s="311">
        <f t="shared" si="52"/>
        <v>286</v>
      </c>
      <c r="C294" s="312" t="s">
        <v>163</v>
      </c>
      <c r="D294" s="312" t="s">
        <v>180</v>
      </c>
      <c r="E294" s="313">
        <v>40</v>
      </c>
      <c r="F294" s="314">
        <f>заміна!$J$9</f>
        <v>5212.2307784558179</v>
      </c>
      <c r="G294" s="314">
        <f>заміна!$J$14</f>
        <v>507.08099872403142</v>
      </c>
      <c r="H294" s="314">
        <f>заміна!$J$15</f>
        <v>194.75031971928692</v>
      </c>
      <c r="I294" s="314">
        <f>заміна!$J$19</f>
        <v>521.22307784558177</v>
      </c>
      <c r="J294" s="314">
        <f>заміна!$J$20</f>
        <v>965.29277621170775</v>
      </c>
      <c r="K294" s="315">
        <f t="shared" si="46"/>
        <v>7400.5779509564263</v>
      </c>
      <c r="L294" s="315">
        <f t="shared" si="47"/>
        <v>222.01733852869279</v>
      </c>
      <c r="M294" s="315">
        <f t="shared" si="48"/>
        <v>7622.5952894851189</v>
      </c>
      <c r="N294" s="315">
        <f t="shared" si="49"/>
        <v>1524.5190578970239</v>
      </c>
      <c r="O294" s="315">
        <f t="shared" si="50"/>
        <v>9147.114347382143</v>
      </c>
      <c r="P294" s="315">
        <f t="shared" si="44"/>
        <v>152.45190578970238</v>
      </c>
      <c r="Q294" s="315">
        <f t="shared" si="51"/>
        <v>40</v>
      </c>
      <c r="R294" s="316">
        <f t="shared" si="45"/>
        <v>11.433892934227678</v>
      </c>
    </row>
    <row r="295" spans="1:18" ht="15.75" thickBot="1" x14ac:dyDescent="0.3">
      <c r="A295" s="254" t="s">
        <v>519</v>
      </c>
      <c r="B295" s="311">
        <f t="shared" si="52"/>
        <v>287</v>
      </c>
      <c r="C295" s="312" t="s">
        <v>367</v>
      </c>
      <c r="D295" s="312" t="s">
        <v>180</v>
      </c>
      <c r="E295" s="313">
        <v>70</v>
      </c>
      <c r="F295" s="314">
        <f>заміна!$J$9</f>
        <v>5212.2307784558179</v>
      </c>
      <c r="G295" s="314">
        <f>заміна!$J$14</f>
        <v>507.08099872403142</v>
      </c>
      <c r="H295" s="314">
        <f>заміна!$J$15</f>
        <v>194.75031971928692</v>
      </c>
      <c r="I295" s="314">
        <f>заміна!$J$19</f>
        <v>521.22307784558177</v>
      </c>
      <c r="J295" s="314">
        <f>заміна!$J$20</f>
        <v>965.29277621170775</v>
      </c>
      <c r="K295" s="315">
        <f t="shared" si="46"/>
        <v>7400.5779509564263</v>
      </c>
      <c r="L295" s="315">
        <f t="shared" si="47"/>
        <v>222.01733852869279</v>
      </c>
      <c r="M295" s="315">
        <f t="shared" si="48"/>
        <v>7622.5952894851189</v>
      </c>
      <c r="N295" s="315">
        <f t="shared" si="49"/>
        <v>1524.5190578970239</v>
      </c>
      <c r="O295" s="315">
        <f t="shared" si="50"/>
        <v>9147.114347382143</v>
      </c>
      <c r="P295" s="315">
        <f t="shared" si="44"/>
        <v>152.45190578970238</v>
      </c>
      <c r="Q295" s="315">
        <f t="shared" si="51"/>
        <v>70</v>
      </c>
      <c r="R295" s="316">
        <f t="shared" si="45"/>
        <v>6.5336531052729594</v>
      </c>
    </row>
    <row r="296" spans="1:18" ht="15.75" thickBot="1" x14ac:dyDescent="0.3">
      <c r="A296" s="254" t="s">
        <v>519</v>
      </c>
      <c r="B296" s="311">
        <f t="shared" si="52"/>
        <v>288</v>
      </c>
      <c r="C296" s="312" t="s">
        <v>367</v>
      </c>
      <c r="D296" s="312" t="s">
        <v>199</v>
      </c>
      <c r="E296" s="313">
        <v>54</v>
      </c>
      <c r="F296" s="314">
        <f>заміна!$J$9</f>
        <v>5212.2307784558179</v>
      </c>
      <c r="G296" s="314">
        <f>заміна!$J$14</f>
        <v>507.08099872403142</v>
      </c>
      <c r="H296" s="314">
        <f>заміна!$J$15</f>
        <v>194.75031971928692</v>
      </c>
      <c r="I296" s="314">
        <f>заміна!$J$19</f>
        <v>521.22307784558177</v>
      </c>
      <c r="J296" s="314">
        <f>заміна!$J$20</f>
        <v>965.29277621170775</v>
      </c>
      <c r="K296" s="315">
        <f t="shared" si="46"/>
        <v>7400.5779509564263</v>
      </c>
      <c r="L296" s="315">
        <f t="shared" si="47"/>
        <v>222.01733852869279</v>
      </c>
      <c r="M296" s="315">
        <f t="shared" si="48"/>
        <v>7622.5952894851189</v>
      </c>
      <c r="N296" s="315">
        <f t="shared" si="49"/>
        <v>1524.5190578970239</v>
      </c>
      <c r="O296" s="315">
        <f t="shared" si="50"/>
        <v>9147.114347382143</v>
      </c>
      <c r="P296" s="315">
        <f t="shared" si="44"/>
        <v>152.45190578970238</v>
      </c>
      <c r="Q296" s="315">
        <f t="shared" si="51"/>
        <v>54</v>
      </c>
      <c r="R296" s="316">
        <f t="shared" si="45"/>
        <v>8.4695503216501322</v>
      </c>
    </row>
    <row r="297" spans="1:18" ht="15.75" thickBot="1" x14ac:dyDescent="0.3">
      <c r="A297" s="254" t="s">
        <v>519</v>
      </c>
      <c r="B297" s="311">
        <f t="shared" si="52"/>
        <v>289</v>
      </c>
      <c r="C297" s="312" t="s">
        <v>367</v>
      </c>
      <c r="D297" s="312" t="s">
        <v>170</v>
      </c>
      <c r="E297" s="313">
        <v>70</v>
      </c>
      <c r="F297" s="314">
        <f>заміна!$J$9</f>
        <v>5212.2307784558179</v>
      </c>
      <c r="G297" s="314">
        <f>заміна!$J$14</f>
        <v>507.08099872403142</v>
      </c>
      <c r="H297" s="314">
        <f>заміна!$J$15</f>
        <v>194.75031971928692</v>
      </c>
      <c r="I297" s="314">
        <f>заміна!$J$19</f>
        <v>521.22307784558177</v>
      </c>
      <c r="J297" s="314">
        <f>заміна!$J$20</f>
        <v>965.29277621170775</v>
      </c>
      <c r="K297" s="315">
        <f t="shared" si="46"/>
        <v>7400.5779509564263</v>
      </c>
      <c r="L297" s="315">
        <f t="shared" si="47"/>
        <v>222.01733852869279</v>
      </c>
      <c r="M297" s="315">
        <f t="shared" si="48"/>
        <v>7622.5952894851189</v>
      </c>
      <c r="N297" s="315">
        <f t="shared" si="49"/>
        <v>1524.5190578970239</v>
      </c>
      <c r="O297" s="315">
        <f t="shared" si="50"/>
        <v>9147.114347382143</v>
      </c>
      <c r="P297" s="315">
        <f t="shared" si="44"/>
        <v>152.45190578970238</v>
      </c>
      <c r="Q297" s="315">
        <f t="shared" si="51"/>
        <v>70</v>
      </c>
      <c r="R297" s="316">
        <f t="shared" si="45"/>
        <v>6.5336531052729594</v>
      </c>
    </row>
    <row r="298" spans="1:18" ht="15.75" thickBot="1" x14ac:dyDescent="0.3">
      <c r="A298" s="254" t="s">
        <v>519</v>
      </c>
      <c r="B298" s="311">
        <f t="shared" si="52"/>
        <v>290</v>
      </c>
      <c r="C298" s="312" t="s">
        <v>367</v>
      </c>
      <c r="D298" s="312" t="s">
        <v>301</v>
      </c>
      <c r="E298" s="313">
        <v>70</v>
      </c>
      <c r="F298" s="314">
        <f>заміна!$J$9</f>
        <v>5212.2307784558179</v>
      </c>
      <c r="G298" s="314">
        <f>заміна!$J$14</f>
        <v>507.08099872403142</v>
      </c>
      <c r="H298" s="314">
        <f>заміна!$J$15</f>
        <v>194.75031971928692</v>
      </c>
      <c r="I298" s="314">
        <f>заміна!$J$19</f>
        <v>521.22307784558177</v>
      </c>
      <c r="J298" s="314">
        <f>заміна!$J$20</f>
        <v>965.29277621170775</v>
      </c>
      <c r="K298" s="315">
        <f t="shared" si="46"/>
        <v>7400.5779509564263</v>
      </c>
      <c r="L298" s="315">
        <f t="shared" si="47"/>
        <v>222.01733852869279</v>
      </c>
      <c r="M298" s="315">
        <f t="shared" si="48"/>
        <v>7622.5952894851189</v>
      </c>
      <c r="N298" s="315">
        <f t="shared" si="49"/>
        <v>1524.5190578970239</v>
      </c>
      <c r="O298" s="315">
        <f t="shared" si="50"/>
        <v>9147.114347382143</v>
      </c>
      <c r="P298" s="315">
        <f t="shared" si="44"/>
        <v>152.45190578970238</v>
      </c>
      <c r="Q298" s="315">
        <f t="shared" si="51"/>
        <v>70</v>
      </c>
      <c r="R298" s="316">
        <f t="shared" si="45"/>
        <v>6.5336531052729594</v>
      </c>
    </row>
    <row r="299" spans="1:18" ht="15.75" thickBot="1" x14ac:dyDescent="0.3">
      <c r="A299" s="254" t="s">
        <v>519</v>
      </c>
      <c r="B299" s="311">
        <f t="shared" si="52"/>
        <v>291</v>
      </c>
      <c r="C299" s="312" t="s">
        <v>367</v>
      </c>
      <c r="D299" s="312" t="s">
        <v>231</v>
      </c>
      <c r="E299" s="313">
        <v>68</v>
      </c>
      <c r="F299" s="314">
        <f>заміна!$J$9</f>
        <v>5212.2307784558179</v>
      </c>
      <c r="G299" s="314">
        <f>заміна!$J$14</f>
        <v>507.08099872403142</v>
      </c>
      <c r="H299" s="314">
        <f>заміна!$J$15</f>
        <v>194.75031971928692</v>
      </c>
      <c r="I299" s="314">
        <f>заміна!$J$19</f>
        <v>521.22307784558177</v>
      </c>
      <c r="J299" s="314">
        <f>заміна!$J$20</f>
        <v>965.29277621170775</v>
      </c>
      <c r="K299" s="315">
        <f t="shared" si="46"/>
        <v>7400.5779509564263</v>
      </c>
      <c r="L299" s="315">
        <f t="shared" si="47"/>
        <v>222.01733852869279</v>
      </c>
      <c r="M299" s="315">
        <f t="shared" si="48"/>
        <v>7622.5952894851189</v>
      </c>
      <c r="N299" s="315">
        <f t="shared" si="49"/>
        <v>1524.5190578970239</v>
      </c>
      <c r="O299" s="315">
        <f t="shared" si="50"/>
        <v>9147.114347382143</v>
      </c>
      <c r="P299" s="315">
        <f t="shared" si="44"/>
        <v>152.45190578970238</v>
      </c>
      <c r="Q299" s="315">
        <f t="shared" si="51"/>
        <v>68</v>
      </c>
      <c r="R299" s="316">
        <f t="shared" si="45"/>
        <v>6.7258193730751046</v>
      </c>
    </row>
    <row r="300" spans="1:18" ht="15.75" thickBot="1" x14ac:dyDescent="0.3">
      <c r="A300" s="254" t="s">
        <v>519</v>
      </c>
      <c r="B300" s="311">
        <f t="shared" si="52"/>
        <v>292</v>
      </c>
      <c r="C300" s="312" t="s">
        <v>367</v>
      </c>
      <c r="D300" s="312" t="s">
        <v>193</v>
      </c>
      <c r="E300" s="313">
        <v>70</v>
      </c>
      <c r="F300" s="314">
        <f>заміна!$J$9</f>
        <v>5212.2307784558179</v>
      </c>
      <c r="G300" s="314">
        <f>заміна!$J$14</f>
        <v>507.08099872403142</v>
      </c>
      <c r="H300" s="314">
        <f>заміна!$J$15</f>
        <v>194.75031971928692</v>
      </c>
      <c r="I300" s="314">
        <f>заміна!$J$19</f>
        <v>521.22307784558177</v>
      </c>
      <c r="J300" s="314">
        <f>заміна!$J$20</f>
        <v>965.29277621170775</v>
      </c>
      <c r="K300" s="315">
        <f t="shared" si="46"/>
        <v>7400.5779509564263</v>
      </c>
      <c r="L300" s="315">
        <f t="shared" si="47"/>
        <v>222.01733852869279</v>
      </c>
      <c r="M300" s="315">
        <f t="shared" si="48"/>
        <v>7622.5952894851189</v>
      </c>
      <c r="N300" s="315">
        <f t="shared" si="49"/>
        <v>1524.5190578970239</v>
      </c>
      <c r="O300" s="315">
        <f t="shared" si="50"/>
        <v>9147.114347382143</v>
      </c>
      <c r="P300" s="315">
        <f t="shared" si="44"/>
        <v>152.45190578970238</v>
      </c>
      <c r="Q300" s="315">
        <f t="shared" si="51"/>
        <v>70</v>
      </c>
      <c r="R300" s="316">
        <f t="shared" si="45"/>
        <v>6.5336531052729594</v>
      </c>
    </row>
    <row r="301" spans="1:18" ht="15.75" thickBot="1" x14ac:dyDescent="0.3">
      <c r="A301" s="254" t="s">
        <v>519</v>
      </c>
      <c r="B301" s="311">
        <f t="shared" si="52"/>
        <v>293</v>
      </c>
      <c r="C301" s="312" t="s">
        <v>367</v>
      </c>
      <c r="D301" s="312" t="s">
        <v>191</v>
      </c>
      <c r="E301" s="313">
        <v>70</v>
      </c>
      <c r="F301" s="314">
        <f>заміна!$J$9</f>
        <v>5212.2307784558179</v>
      </c>
      <c r="G301" s="314">
        <f>заміна!$J$14</f>
        <v>507.08099872403142</v>
      </c>
      <c r="H301" s="314">
        <f>заміна!$J$15</f>
        <v>194.75031971928692</v>
      </c>
      <c r="I301" s="314">
        <f>заміна!$J$19</f>
        <v>521.22307784558177</v>
      </c>
      <c r="J301" s="314">
        <f>заміна!$J$20</f>
        <v>965.29277621170775</v>
      </c>
      <c r="K301" s="315">
        <f t="shared" si="46"/>
        <v>7400.5779509564263</v>
      </c>
      <c r="L301" s="315">
        <f t="shared" si="47"/>
        <v>222.01733852869279</v>
      </c>
      <c r="M301" s="315">
        <f t="shared" si="48"/>
        <v>7622.5952894851189</v>
      </c>
      <c r="N301" s="315">
        <f t="shared" si="49"/>
        <v>1524.5190578970239</v>
      </c>
      <c r="O301" s="315">
        <f t="shared" si="50"/>
        <v>9147.114347382143</v>
      </c>
      <c r="P301" s="315">
        <f t="shared" si="44"/>
        <v>152.45190578970238</v>
      </c>
      <c r="Q301" s="315">
        <f t="shared" si="51"/>
        <v>70</v>
      </c>
      <c r="R301" s="316">
        <f t="shared" si="45"/>
        <v>6.5336531052729594</v>
      </c>
    </row>
    <row r="302" spans="1:18" ht="15.75" thickBot="1" x14ac:dyDescent="0.3">
      <c r="A302" s="254" t="s">
        <v>519</v>
      </c>
      <c r="B302" s="311">
        <f t="shared" si="52"/>
        <v>294</v>
      </c>
      <c r="C302" s="312" t="s">
        <v>160</v>
      </c>
      <c r="D302" s="312" t="s">
        <v>439</v>
      </c>
      <c r="E302" s="313">
        <v>69</v>
      </c>
      <c r="F302" s="314">
        <f>заміна!$J$9</f>
        <v>5212.2307784558179</v>
      </c>
      <c r="G302" s="314">
        <f>заміна!$J$14</f>
        <v>507.08099872403142</v>
      </c>
      <c r="H302" s="314">
        <f>заміна!$J$15</f>
        <v>194.75031971928692</v>
      </c>
      <c r="I302" s="314">
        <f>заміна!$J$19</f>
        <v>521.22307784558177</v>
      </c>
      <c r="J302" s="314">
        <f>заміна!$J$20</f>
        <v>965.29277621170775</v>
      </c>
      <c r="K302" s="315">
        <f t="shared" si="46"/>
        <v>7400.5779509564263</v>
      </c>
      <c r="L302" s="315">
        <f t="shared" si="47"/>
        <v>222.01733852869279</v>
      </c>
      <c r="M302" s="315">
        <f t="shared" si="48"/>
        <v>7622.5952894851189</v>
      </c>
      <c r="N302" s="315">
        <f t="shared" si="49"/>
        <v>1524.5190578970239</v>
      </c>
      <c r="O302" s="315">
        <f t="shared" si="50"/>
        <v>9147.114347382143</v>
      </c>
      <c r="P302" s="315">
        <f t="shared" si="44"/>
        <v>152.45190578970238</v>
      </c>
      <c r="Q302" s="315">
        <f t="shared" si="51"/>
        <v>69</v>
      </c>
      <c r="R302" s="316">
        <f t="shared" si="45"/>
        <v>6.6283437299870602</v>
      </c>
    </row>
    <row r="303" spans="1:18" ht="15.75" thickBot="1" x14ac:dyDescent="0.3">
      <c r="A303" s="254" t="s">
        <v>519</v>
      </c>
      <c r="B303" s="311">
        <f t="shared" si="52"/>
        <v>295</v>
      </c>
      <c r="C303" s="312" t="s">
        <v>160</v>
      </c>
      <c r="D303" s="312" t="s">
        <v>440</v>
      </c>
      <c r="E303" s="313">
        <v>70</v>
      </c>
      <c r="F303" s="314">
        <f>заміна!$J$9</f>
        <v>5212.2307784558179</v>
      </c>
      <c r="G303" s="314">
        <f>заміна!$J$14</f>
        <v>507.08099872403142</v>
      </c>
      <c r="H303" s="314">
        <f>заміна!$J$15</f>
        <v>194.75031971928692</v>
      </c>
      <c r="I303" s="314">
        <f>заміна!$J$19</f>
        <v>521.22307784558177</v>
      </c>
      <c r="J303" s="314">
        <f>заміна!$J$20</f>
        <v>965.29277621170775</v>
      </c>
      <c r="K303" s="315">
        <f t="shared" si="46"/>
        <v>7400.5779509564263</v>
      </c>
      <c r="L303" s="315">
        <f t="shared" si="47"/>
        <v>222.01733852869279</v>
      </c>
      <c r="M303" s="315">
        <f t="shared" si="48"/>
        <v>7622.5952894851189</v>
      </c>
      <c r="N303" s="315">
        <f t="shared" si="49"/>
        <v>1524.5190578970239</v>
      </c>
      <c r="O303" s="315">
        <f t="shared" si="50"/>
        <v>9147.114347382143</v>
      </c>
      <c r="P303" s="315">
        <f t="shared" si="44"/>
        <v>152.45190578970238</v>
      </c>
      <c r="Q303" s="315">
        <f t="shared" si="51"/>
        <v>70</v>
      </c>
      <c r="R303" s="316">
        <f t="shared" si="45"/>
        <v>6.5336531052729594</v>
      </c>
    </row>
    <row r="304" spans="1:18" ht="15.75" thickBot="1" x14ac:dyDescent="0.3">
      <c r="A304" s="254" t="s">
        <v>519</v>
      </c>
      <c r="B304" s="311">
        <f t="shared" si="52"/>
        <v>296</v>
      </c>
      <c r="C304" s="312" t="s">
        <v>160</v>
      </c>
      <c r="D304" s="312" t="s">
        <v>441</v>
      </c>
      <c r="E304" s="313">
        <v>69</v>
      </c>
      <c r="F304" s="314">
        <f>заміна!$J$9</f>
        <v>5212.2307784558179</v>
      </c>
      <c r="G304" s="314">
        <f>заміна!$J$14</f>
        <v>507.08099872403142</v>
      </c>
      <c r="H304" s="314">
        <f>заміна!$J$15</f>
        <v>194.75031971928692</v>
      </c>
      <c r="I304" s="314">
        <f>заміна!$J$19</f>
        <v>521.22307784558177</v>
      </c>
      <c r="J304" s="314">
        <f>заміна!$J$20</f>
        <v>965.29277621170775</v>
      </c>
      <c r="K304" s="315">
        <f t="shared" si="46"/>
        <v>7400.5779509564263</v>
      </c>
      <c r="L304" s="315">
        <f t="shared" si="47"/>
        <v>222.01733852869279</v>
      </c>
      <c r="M304" s="315">
        <f t="shared" si="48"/>
        <v>7622.5952894851189</v>
      </c>
      <c r="N304" s="315">
        <f t="shared" si="49"/>
        <v>1524.5190578970239</v>
      </c>
      <c r="O304" s="315">
        <f t="shared" si="50"/>
        <v>9147.114347382143</v>
      </c>
      <c r="P304" s="315">
        <f t="shared" si="44"/>
        <v>152.45190578970238</v>
      </c>
      <c r="Q304" s="315">
        <f t="shared" si="51"/>
        <v>69</v>
      </c>
      <c r="R304" s="316">
        <f t="shared" si="45"/>
        <v>6.6283437299870602</v>
      </c>
    </row>
    <row r="305" spans="1:18" ht="15.75" thickBot="1" x14ac:dyDescent="0.3">
      <c r="A305" s="254" t="s">
        <v>519</v>
      </c>
      <c r="B305" s="311">
        <f t="shared" si="52"/>
        <v>297</v>
      </c>
      <c r="C305" s="312" t="s">
        <v>152</v>
      </c>
      <c r="D305" s="312" t="s">
        <v>166</v>
      </c>
      <c r="E305" s="313">
        <v>129</v>
      </c>
      <c r="F305" s="314">
        <f>заміна!$J$9</f>
        <v>5212.2307784558179</v>
      </c>
      <c r="G305" s="314">
        <f>заміна!$J$14</f>
        <v>507.08099872403142</v>
      </c>
      <c r="H305" s="314">
        <f>заміна!$J$15</f>
        <v>194.75031971928692</v>
      </c>
      <c r="I305" s="314">
        <f>заміна!$J$19</f>
        <v>521.22307784558177</v>
      </c>
      <c r="J305" s="314">
        <f>заміна!$J$20</f>
        <v>965.29277621170775</v>
      </c>
      <c r="K305" s="315">
        <f t="shared" si="46"/>
        <v>7400.5779509564263</v>
      </c>
      <c r="L305" s="315">
        <f t="shared" si="47"/>
        <v>222.01733852869279</v>
      </c>
      <c r="M305" s="315">
        <f t="shared" si="48"/>
        <v>7622.5952894851189</v>
      </c>
      <c r="N305" s="315">
        <f t="shared" si="49"/>
        <v>1524.5190578970239</v>
      </c>
      <c r="O305" s="315">
        <f t="shared" si="50"/>
        <v>9147.114347382143</v>
      </c>
      <c r="P305" s="315">
        <f t="shared" si="44"/>
        <v>152.45190578970238</v>
      </c>
      <c r="Q305" s="315">
        <f t="shared" si="51"/>
        <v>129</v>
      </c>
      <c r="R305" s="316">
        <f t="shared" si="45"/>
        <v>3.5453931579000555</v>
      </c>
    </row>
    <row r="306" spans="1:18" ht="15.75" thickBot="1" x14ac:dyDescent="0.3">
      <c r="A306" s="254" t="s">
        <v>519</v>
      </c>
      <c r="B306" s="311">
        <f t="shared" si="52"/>
        <v>298</v>
      </c>
      <c r="C306" s="312" t="s">
        <v>152</v>
      </c>
      <c r="D306" s="312" t="s">
        <v>442</v>
      </c>
      <c r="E306" s="313">
        <v>60</v>
      </c>
      <c r="F306" s="314">
        <f>заміна!$J$9</f>
        <v>5212.2307784558179</v>
      </c>
      <c r="G306" s="314">
        <f>заміна!$J$14</f>
        <v>507.08099872403142</v>
      </c>
      <c r="H306" s="314">
        <f>заміна!$J$15</f>
        <v>194.75031971928692</v>
      </c>
      <c r="I306" s="314">
        <f>заміна!$J$19</f>
        <v>521.22307784558177</v>
      </c>
      <c r="J306" s="314">
        <f>заміна!$J$20</f>
        <v>965.29277621170775</v>
      </c>
      <c r="K306" s="315">
        <f t="shared" si="46"/>
        <v>7400.5779509564263</v>
      </c>
      <c r="L306" s="315">
        <f t="shared" si="47"/>
        <v>222.01733852869279</v>
      </c>
      <c r="M306" s="315">
        <f t="shared" si="48"/>
        <v>7622.5952894851189</v>
      </c>
      <c r="N306" s="315">
        <f t="shared" si="49"/>
        <v>1524.5190578970239</v>
      </c>
      <c r="O306" s="315">
        <f t="shared" si="50"/>
        <v>9147.114347382143</v>
      </c>
      <c r="P306" s="315">
        <f t="shared" si="44"/>
        <v>152.45190578970238</v>
      </c>
      <c r="Q306" s="315">
        <f t="shared" si="51"/>
        <v>60</v>
      </c>
      <c r="R306" s="316">
        <f t="shared" si="45"/>
        <v>7.622595289485119</v>
      </c>
    </row>
    <row r="307" spans="1:18" ht="15.75" thickBot="1" x14ac:dyDescent="0.3">
      <c r="A307" s="254" t="s">
        <v>519</v>
      </c>
      <c r="B307" s="311">
        <f t="shared" si="52"/>
        <v>299</v>
      </c>
      <c r="C307" s="312" t="s">
        <v>152</v>
      </c>
      <c r="D307" s="312" t="s">
        <v>180</v>
      </c>
      <c r="E307" s="313">
        <v>70</v>
      </c>
      <c r="F307" s="314">
        <f>заміна!$J$9</f>
        <v>5212.2307784558179</v>
      </c>
      <c r="G307" s="314">
        <f>заміна!$J$14</f>
        <v>507.08099872403142</v>
      </c>
      <c r="H307" s="314">
        <f>заміна!$J$15</f>
        <v>194.75031971928692</v>
      </c>
      <c r="I307" s="314">
        <f>заміна!$J$19</f>
        <v>521.22307784558177</v>
      </c>
      <c r="J307" s="314">
        <f>заміна!$J$20</f>
        <v>965.29277621170775</v>
      </c>
      <c r="K307" s="315">
        <f t="shared" si="46"/>
        <v>7400.5779509564263</v>
      </c>
      <c r="L307" s="315">
        <f t="shared" si="47"/>
        <v>222.01733852869279</v>
      </c>
      <c r="M307" s="315">
        <f t="shared" si="48"/>
        <v>7622.5952894851189</v>
      </c>
      <c r="N307" s="315">
        <f t="shared" si="49"/>
        <v>1524.5190578970239</v>
      </c>
      <c r="O307" s="315">
        <f t="shared" si="50"/>
        <v>9147.114347382143</v>
      </c>
      <c r="P307" s="315">
        <f t="shared" si="44"/>
        <v>152.45190578970238</v>
      </c>
      <c r="Q307" s="315">
        <f t="shared" si="51"/>
        <v>70</v>
      </c>
      <c r="R307" s="316">
        <f t="shared" si="45"/>
        <v>6.5336531052729594</v>
      </c>
    </row>
    <row r="308" spans="1:18" ht="15.75" thickBot="1" x14ac:dyDescent="0.3">
      <c r="A308" s="254" t="s">
        <v>519</v>
      </c>
      <c r="B308" s="311">
        <f t="shared" si="52"/>
        <v>300</v>
      </c>
      <c r="C308" s="312" t="s">
        <v>152</v>
      </c>
      <c r="D308" s="312" t="s">
        <v>197</v>
      </c>
      <c r="E308" s="313">
        <v>54</v>
      </c>
      <c r="F308" s="314">
        <f>заміна!$J$9</f>
        <v>5212.2307784558179</v>
      </c>
      <c r="G308" s="314">
        <f>заміна!$J$14</f>
        <v>507.08099872403142</v>
      </c>
      <c r="H308" s="314">
        <f>заміна!$J$15</f>
        <v>194.75031971928692</v>
      </c>
      <c r="I308" s="314">
        <f>заміна!$J$19</f>
        <v>521.22307784558177</v>
      </c>
      <c r="J308" s="314">
        <f>заміна!$J$20</f>
        <v>965.29277621170775</v>
      </c>
      <c r="K308" s="315">
        <f t="shared" si="46"/>
        <v>7400.5779509564263</v>
      </c>
      <c r="L308" s="315">
        <f t="shared" si="47"/>
        <v>222.01733852869279</v>
      </c>
      <c r="M308" s="315">
        <f t="shared" si="48"/>
        <v>7622.5952894851189</v>
      </c>
      <c r="N308" s="315">
        <f t="shared" si="49"/>
        <v>1524.5190578970239</v>
      </c>
      <c r="O308" s="315">
        <f t="shared" si="50"/>
        <v>9147.114347382143</v>
      </c>
      <c r="P308" s="315">
        <f t="shared" si="44"/>
        <v>152.45190578970238</v>
      </c>
      <c r="Q308" s="315">
        <f t="shared" si="51"/>
        <v>54</v>
      </c>
      <c r="R308" s="316">
        <f t="shared" si="45"/>
        <v>8.4695503216501322</v>
      </c>
    </row>
    <row r="309" spans="1:18" ht="15.75" thickBot="1" x14ac:dyDescent="0.3">
      <c r="A309" s="254" t="s">
        <v>519</v>
      </c>
      <c r="B309" s="311">
        <f t="shared" si="52"/>
        <v>301</v>
      </c>
      <c r="C309" s="312" t="s">
        <v>152</v>
      </c>
      <c r="D309" s="312" t="s">
        <v>208</v>
      </c>
      <c r="E309" s="313">
        <v>66</v>
      </c>
      <c r="F309" s="314">
        <f>заміна!$J$9</f>
        <v>5212.2307784558179</v>
      </c>
      <c r="G309" s="314">
        <f>заміна!$J$14</f>
        <v>507.08099872403142</v>
      </c>
      <c r="H309" s="314">
        <f>заміна!$J$15</f>
        <v>194.75031971928692</v>
      </c>
      <c r="I309" s="314">
        <f>заміна!$J$19</f>
        <v>521.22307784558177</v>
      </c>
      <c r="J309" s="314">
        <f>заміна!$J$20</f>
        <v>965.29277621170775</v>
      </c>
      <c r="K309" s="315">
        <f t="shared" si="46"/>
        <v>7400.5779509564263</v>
      </c>
      <c r="L309" s="315">
        <f t="shared" si="47"/>
        <v>222.01733852869279</v>
      </c>
      <c r="M309" s="315">
        <f t="shared" si="48"/>
        <v>7622.5952894851189</v>
      </c>
      <c r="N309" s="315">
        <f t="shared" si="49"/>
        <v>1524.5190578970239</v>
      </c>
      <c r="O309" s="315">
        <f t="shared" si="50"/>
        <v>9147.114347382143</v>
      </c>
      <c r="P309" s="315">
        <f t="shared" si="44"/>
        <v>152.45190578970238</v>
      </c>
      <c r="Q309" s="315">
        <f t="shared" si="51"/>
        <v>66</v>
      </c>
      <c r="R309" s="316">
        <f t="shared" si="45"/>
        <v>6.9296320813501078</v>
      </c>
    </row>
    <row r="310" spans="1:18" ht="15.75" thickBot="1" x14ac:dyDescent="0.3">
      <c r="A310" s="254" t="s">
        <v>519</v>
      </c>
      <c r="B310" s="311">
        <f t="shared" si="52"/>
        <v>302</v>
      </c>
      <c r="C310" s="312" t="s">
        <v>152</v>
      </c>
      <c r="D310" s="312" t="s">
        <v>182</v>
      </c>
      <c r="E310" s="313">
        <v>54</v>
      </c>
      <c r="F310" s="314">
        <f>заміна!$J$9</f>
        <v>5212.2307784558179</v>
      </c>
      <c r="G310" s="314">
        <f>заміна!$J$14</f>
        <v>507.08099872403142</v>
      </c>
      <c r="H310" s="314">
        <f>заміна!$J$15</f>
        <v>194.75031971928692</v>
      </c>
      <c r="I310" s="314">
        <f>заміна!$J$19</f>
        <v>521.22307784558177</v>
      </c>
      <c r="J310" s="314">
        <f>заміна!$J$20</f>
        <v>965.29277621170775</v>
      </c>
      <c r="K310" s="315">
        <f t="shared" si="46"/>
        <v>7400.5779509564263</v>
      </c>
      <c r="L310" s="315">
        <f t="shared" si="47"/>
        <v>222.01733852869279</v>
      </c>
      <c r="M310" s="315">
        <f t="shared" si="48"/>
        <v>7622.5952894851189</v>
      </c>
      <c r="N310" s="315">
        <f t="shared" si="49"/>
        <v>1524.5190578970239</v>
      </c>
      <c r="O310" s="315">
        <f t="shared" si="50"/>
        <v>9147.114347382143</v>
      </c>
      <c r="P310" s="315">
        <f t="shared" si="44"/>
        <v>152.45190578970238</v>
      </c>
      <c r="Q310" s="315">
        <f t="shared" si="51"/>
        <v>54</v>
      </c>
      <c r="R310" s="316">
        <f t="shared" si="45"/>
        <v>8.4695503216501322</v>
      </c>
    </row>
    <row r="311" spans="1:18" ht="15.75" thickBot="1" x14ac:dyDescent="0.3">
      <c r="A311" s="254" t="s">
        <v>519</v>
      </c>
      <c r="B311" s="311">
        <f t="shared" si="52"/>
        <v>303</v>
      </c>
      <c r="C311" s="312" t="s">
        <v>443</v>
      </c>
      <c r="D311" s="312" t="s">
        <v>208</v>
      </c>
      <c r="E311" s="313">
        <v>16</v>
      </c>
      <c r="F311" s="314">
        <f>заміна!$J$9</f>
        <v>5212.2307784558179</v>
      </c>
      <c r="G311" s="314">
        <f>заміна!$J$14</f>
        <v>507.08099872403142</v>
      </c>
      <c r="H311" s="314">
        <f>заміна!$J$15</f>
        <v>194.75031971928692</v>
      </c>
      <c r="I311" s="314">
        <f>заміна!$J$19</f>
        <v>521.22307784558177</v>
      </c>
      <c r="J311" s="314">
        <f>заміна!$J$20</f>
        <v>965.29277621170775</v>
      </c>
      <c r="K311" s="315">
        <f t="shared" si="46"/>
        <v>7400.5779509564263</v>
      </c>
      <c r="L311" s="315">
        <f t="shared" si="47"/>
        <v>222.01733852869279</v>
      </c>
      <c r="M311" s="315">
        <f t="shared" si="48"/>
        <v>7622.5952894851189</v>
      </c>
      <c r="N311" s="315">
        <f t="shared" si="49"/>
        <v>1524.5190578970239</v>
      </c>
      <c r="O311" s="315">
        <f t="shared" si="50"/>
        <v>9147.114347382143</v>
      </c>
      <c r="P311" s="315">
        <f t="shared" si="44"/>
        <v>152.45190578970238</v>
      </c>
      <c r="Q311" s="315">
        <f t="shared" si="51"/>
        <v>16</v>
      </c>
      <c r="R311" s="316">
        <f t="shared" si="45"/>
        <v>28.584732335569196</v>
      </c>
    </row>
    <row r="312" spans="1:18" ht="15.75" thickBot="1" x14ac:dyDescent="0.3">
      <c r="A312" s="254" t="s">
        <v>526</v>
      </c>
      <c r="B312" s="311">
        <f t="shared" si="52"/>
        <v>304</v>
      </c>
      <c r="C312" s="312" t="s">
        <v>140</v>
      </c>
      <c r="D312" s="312" t="s">
        <v>207</v>
      </c>
      <c r="E312" s="313">
        <v>100</v>
      </c>
      <c r="F312" s="314">
        <f>заміна!$J$9</f>
        <v>5212.2307784558179</v>
      </c>
      <c r="G312" s="314">
        <f>заміна!$J$14</f>
        <v>507.08099872403142</v>
      </c>
      <c r="H312" s="314">
        <f>заміна!$J$15</f>
        <v>194.75031971928692</v>
      </c>
      <c r="I312" s="314">
        <f>заміна!$J$19</f>
        <v>521.22307784558177</v>
      </c>
      <c r="J312" s="314">
        <f>заміна!$J$20</f>
        <v>965.29277621170775</v>
      </c>
      <c r="K312" s="315">
        <f t="shared" si="46"/>
        <v>7400.5779509564263</v>
      </c>
      <c r="L312" s="315">
        <f t="shared" si="47"/>
        <v>222.01733852869279</v>
      </c>
      <c r="M312" s="315">
        <f t="shared" si="48"/>
        <v>7622.5952894851189</v>
      </c>
      <c r="N312" s="315">
        <f t="shared" si="49"/>
        <v>1524.5190578970239</v>
      </c>
      <c r="O312" s="315">
        <f t="shared" si="50"/>
        <v>9147.114347382143</v>
      </c>
      <c r="P312" s="315">
        <f t="shared" si="44"/>
        <v>152.45190578970238</v>
      </c>
      <c r="Q312" s="315">
        <f t="shared" si="51"/>
        <v>100</v>
      </c>
      <c r="R312" s="316">
        <f t="shared" si="45"/>
        <v>4.5735571736910714</v>
      </c>
    </row>
    <row r="313" spans="1:18" ht="15.75" thickBot="1" x14ac:dyDescent="0.3">
      <c r="A313" s="254" t="s">
        <v>519</v>
      </c>
      <c r="B313" s="311">
        <f t="shared" si="52"/>
        <v>305</v>
      </c>
      <c r="C313" s="312" t="s">
        <v>444</v>
      </c>
      <c r="D313" s="312" t="s">
        <v>304</v>
      </c>
      <c r="E313" s="313">
        <v>101</v>
      </c>
      <c r="F313" s="314">
        <f>заміна!$J$9</f>
        <v>5212.2307784558179</v>
      </c>
      <c r="G313" s="314">
        <f>заміна!$J$14</f>
        <v>507.08099872403142</v>
      </c>
      <c r="H313" s="314">
        <f>заміна!$J$15</f>
        <v>194.75031971928692</v>
      </c>
      <c r="I313" s="314">
        <f>заміна!$J$19</f>
        <v>521.22307784558177</v>
      </c>
      <c r="J313" s="314">
        <f>заміна!$J$20</f>
        <v>965.29277621170775</v>
      </c>
      <c r="K313" s="315">
        <f t="shared" si="46"/>
        <v>7400.5779509564263</v>
      </c>
      <c r="L313" s="315">
        <f t="shared" si="47"/>
        <v>222.01733852869279</v>
      </c>
      <c r="M313" s="315">
        <f t="shared" si="48"/>
        <v>7622.5952894851189</v>
      </c>
      <c r="N313" s="315">
        <f t="shared" si="49"/>
        <v>1524.5190578970239</v>
      </c>
      <c r="O313" s="315">
        <f t="shared" si="50"/>
        <v>9147.114347382143</v>
      </c>
      <c r="P313" s="315">
        <f t="shared" si="44"/>
        <v>152.45190578970238</v>
      </c>
      <c r="Q313" s="315">
        <f t="shared" si="51"/>
        <v>101</v>
      </c>
      <c r="R313" s="316">
        <f t="shared" si="45"/>
        <v>4.5282744293971007</v>
      </c>
    </row>
    <row r="314" spans="1:18" ht="15.75" thickBot="1" x14ac:dyDescent="0.3">
      <c r="A314" s="254" t="s">
        <v>519</v>
      </c>
      <c r="B314" s="311">
        <f t="shared" si="52"/>
        <v>306</v>
      </c>
      <c r="C314" s="312" t="s">
        <v>163</v>
      </c>
      <c r="D314" s="312" t="s">
        <v>174</v>
      </c>
      <c r="E314" s="313">
        <v>40</v>
      </c>
      <c r="F314" s="314">
        <f>заміна!$J$9</f>
        <v>5212.2307784558179</v>
      </c>
      <c r="G314" s="314">
        <f>заміна!$J$14</f>
        <v>507.08099872403142</v>
      </c>
      <c r="H314" s="314">
        <f>заміна!$J$15</f>
        <v>194.75031971928692</v>
      </c>
      <c r="I314" s="314">
        <f>заміна!$J$19</f>
        <v>521.22307784558177</v>
      </c>
      <c r="J314" s="314">
        <f>заміна!$J$20</f>
        <v>965.29277621170775</v>
      </c>
      <c r="K314" s="315">
        <f t="shared" si="46"/>
        <v>7400.5779509564263</v>
      </c>
      <c r="L314" s="315">
        <f t="shared" si="47"/>
        <v>222.01733852869279</v>
      </c>
      <c r="M314" s="315">
        <f t="shared" si="48"/>
        <v>7622.5952894851189</v>
      </c>
      <c r="N314" s="315">
        <f t="shared" si="49"/>
        <v>1524.5190578970239</v>
      </c>
      <c r="O314" s="315">
        <f t="shared" si="50"/>
        <v>9147.114347382143</v>
      </c>
      <c r="P314" s="315">
        <f t="shared" si="44"/>
        <v>152.45190578970238</v>
      </c>
      <c r="Q314" s="315">
        <f t="shared" si="51"/>
        <v>40</v>
      </c>
      <c r="R314" s="316">
        <f t="shared" si="45"/>
        <v>11.433892934227678</v>
      </c>
    </row>
    <row r="315" spans="1:18" ht="15.75" thickBot="1" x14ac:dyDescent="0.3">
      <c r="A315" s="254" t="s">
        <v>519</v>
      </c>
      <c r="B315" s="311">
        <f t="shared" si="52"/>
        <v>307</v>
      </c>
      <c r="C315" s="312" t="s">
        <v>163</v>
      </c>
      <c r="D315" s="312" t="s">
        <v>301</v>
      </c>
      <c r="E315" s="313">
        <v>16</v>
      </c>
      <c r="F315" s="314">
        <f>заміна!$J$9</f>
        <v>5212.2307784558179</v>
      </c>
      <c r="G315" s="314">
        <f>заміна!$J$14</f>
        <v>507.08099872403142</v>
      </c>
      <c r="H315" s="314">
        <f>заміна!$J$15</f>
        <v>194.75031971928692</v>
      </c>
      <c r="I315" s="314">
        <f>заміна!$J$19</f>
        <v>521.22307784558177</v>
      </c>
      <c r="J315" s="314">
        <f>заміна!$J$20</f>
        <v>965.29277621170775</v>
      </c>
      <c r="K315" s="315">
        <f t="shared" si="46"/>
        <v>7400.5779509564263</v>
      </c>
      <c r="L315" s="315">
        <f t="shared" si="47"/>
        <v>222.01733852869279</v>
      </c>
      <c r="M315" s="315">
        <f t="shared" si="48"/>
        <v>7622.5952894851189</v>
      </c>
      <c r="N315" s="315">
        <f t="shared" si="49"/>
        <v>1524.5190578970239</v>
      </c>
      <c r="O315" s="315">
        <f t="shared" si="50"/>
        <v>9147.114347382143</v>
      </c>
      <c r="P315" s="315">
        <f t="shared" si="44"/>
        <v>152.45190578970238</v>
      </c>
      <c r="Q315" s="315">
        <f t="shared" si="51"/>
        <v>16</v>
      </c>
      <c r="R315" s="316">
        <f t="shared" si="45"/>
        <v>28.584732335569196</v>
      </c>
    </row>
    <row r="316" spans="1:18" ht="15.75" thickBot="1" x14ac:dyDescent="0.3">
      <c r="A316" s="254" t="s">
        <v>519</v>
      </c>
      <c r="B316" s="311">
        <f t="shared" si="52"/>
        <v>308</v>
      </c>
      <c r="C316" s="312" t="s">
        <v>445</v>
      </c>
      <c r="D316" s="312" t="s">
        <v>446</v>
      </c>
      <c r="E316" s="313">
        <v>70</v>
      </c>
      <c r="F316" s="314">
        <f>заміна!$J$9</f>
        <v>5212.2307784558179</v>
      </c>
      <c r="G316" s="314">
        <f>заміна!$J$14</f>
        <v>507.08099872403142</v>
      </c>
      <c r="H316" s="314">
        <f>заміна!$J$15</f>
        <v>194.75031971928692</v>
      </c>
      <c r="I316" s="314">
        <f>заміна!$J$19</f>
        <v>521.22307784558177</v>
      </c>
      <c r="J316" s="314">
        <f>заміна!$J$20</f>
        <v>965.29277621170775</v>
      </c>
      <c r="K316" s="315">
        <f t="shared" si="46"/>
        <v>7400.5779509564263</v>
      </c>
      <c r="L316" s="315">
        <f t="shared" si="47"/>
        <v>222.01733852869279</v>
      </c>
      <c r="M316" s="315">
        <f t="shared" si="48"/>
        <v>7622.5952894851189</v>
      </c>
      <c r="N316" s="315">
        <f t="shared" si="49"/>
        <v>1524.5190578970239</v>
      </c>
      <c r="O316" s="315">
        <f t="shared" si="50"/>
        <v>9147.114347382143</v>
      </c>
      <c r="P316" s="315">
        <f t="shared" si="44"/>
        <v>152.45190578970238</v>
      </c>
      <c r="Q316" s="315">
        <f t="shared" si="51"/>
        <v>70</v>
      </c>
      <c r="R316" s="316">
        <f t="shared" si="45"/>
        <v>6.5336531052729594</v>
      </c>
    </row>
    <row r="317" spans="1:18" ht="15.75" thickBot="1" x14ac:dyDescent="0.3">
      <c r="A317" s="254" t="s">
        <v>519</v>
      </c>
      <c r="B317" s="311">
        <f t="shared" si="52"/>
        <v>309</v>
      </c>
      <c r="C317" s="312" t="s">
        <v>366</v>
      </c>
      <c r="D317" s="312" t="s">
        <v>168</v>
      </c>
      <c r="E317" s="313">
        <v>35</v>
      </c>
      <c r="F317" s="314">
        <f>заміна!$J$9</f>
        <v>5212.2307784558179</v>
      </c>
      <c r="G317" s="314">
        <f>заміна!$J$14</f>
        <v>507.08099872403142</v>
      </c>
      <c r="H317" s="314">
        <f>заміна!$J$15</f>
        <v>194.75031971928692</v>
      </c>
      <c r="I317" s="314">
        <f>заміна!$J$19</f>
        <v>521.22307784558177</v>
      </c>
      <c r="J317" s="314">
        <f>заміна!$J$20</f>
        <v>965.29277621170775</v>
      </c>
      <c r="K317" s="315">
        <f t="shared" si="46"/>
        <v>7400.5779509564263</v>
      </c>
      <c r="L317" s="315">
        <f t="shared" si="47"/>
        <v>222.01733852869279</v>
      </c>
      <c r="M317" s="315">
        <f t="shared" si="48"/>
        <v>7622.5952894851189</v>
      </c>
      <c r="N317" s="315">
        <f t="shared" si="49"/>
        <v>1524.5190578970239</v>
      </c>
      <c r="O317" s="315">
        <f t="shared" si="50"/>
        <v>9147.114347382143</v>
      </c>
      <c r="P317" s="315">
        <f t="shared" si="44"/>
        <v>152.45190578970238</v>
      </c>
      <c r="Q317" s="315">
        <f t="shared" si="51"/>
        <v>35</v>
      </c>
      <c r="R317" s="316">
        <f t="shared" si="45"/>
        <v>13.067306210545919</v>
      </c>
    </row>
    <row r="318" spans="1:18" ht="15.75" thickBot="1" x14ac:dyDescent="0.3">
      <c r="A318" s="254" t="s">
        <v>519</v>
      </c>
      <c r="B318" s="311">
        <f t="shared" si="52"/>
        <v>310</v>
      </c>
      <c r="C318" s="312" t="s">
        <v>362</v>
      </c>
      <c r="D318" s="312" t="s">
        <v>447</v>
      </c>
      <c r="E318" s="313">
        <v>36</v>
      </c>
      <c r="F318" s="314">
        <f>заміна!$J$9</f>
        <v>5212.2307784558179</v>
      </c>
      <c r="G318" s="314">
        <f>заміна!$J$14</f>
        <v>507.08099872403142</v>
      </c>
      <c r="H318" s="314">
        <f>заміна!$J$15</f>
        <v>194.75031971928692</v>
      </c>
      <c r="I318" s="314">
        <f>заміна!$J$19</f>
        <v>521.22307784558177</v>
      </c>
      <c r="J318" s="314">
        <f>заміна!$J$20</f>
        <v>965.29277621170775</v>
      </c>
      <c r="K318" s="315">
        <f t="shared" si="46"/>
        <v>7400.5779509564263</v>
      </c>
      <c r="L318" s="315">
        <f t="shared" si="47"/>
        <v>222.01733852869279</v>
      </c>
      <c r="M318" s="315">
        <f t="shared" si="48"/>
        <v>7622.5952894851189</v>
      </c>
      <c r="N318" s="315">
        <f t="shared" si="49"/>
        <v>1524.5190578970239</v>
      </c>
      <c r="O318" s="315">
        <f t="shared" si="50"/>
        <v>9147.114347382143</v>
      </c>
      <c r="P318" s="315">
        <f t="shared" si="44"/>
        <v>152.45190578970238</v>
      </c>
      <c r="Q318" s="315">
        <f t="shared" si="51"/>
        <v>36</v>
      </c>
      <c r="R318" s="316">
        <f t="shared" si="45"/>
        <v>12.704325482475198</v>
      </c>
    </row>
    <row r="319" spans="1:18" ht="15.75" thickBot="1" x14ac:dyDescent="0.3">
      <c r="A319" s="254" t="s">
        <v>519</v>
      </c>
      <c r="B319" s="311">
        <f t="shared" si="52"/>
        <v>311</v>
      </c>
      <c r="C319" s="312" t="s">
        <v>306</v>
      </c>
      <c r="D319" s="312" t="s">
        <v>448</v>
      </c>
      <c r="E319" s="313">
        <v>79</v>
      </c>
      <c r="F319" s="314">
        <f>заміна!$J$9</f>
        <v>5212.2307784558179</v>
      </c>
      <c r="G319" s="314">
        <f>заміна!$J$14</f>
        <v>507.08099872403142</v>
      </c>
      <c r="H319" s="314">
        <f>заміна!$J$15</f>
        <v>194.75031971928692</v>
      </c>
      <c r="I319" s="314">
        <f>заміна!$J$19</f>
        <v>521.22307784558177</v>
      </c>
      <c r="J319" s="314">
        <f>заміна!$J$20</f>
        <v>965.29277621170775</v>
      </c>
      <c r="K319" s="315">
        <f t="shared" si="46"/>
        <v>7400.5779509564263</v>
      </c>
      <c r="L319" s="315">
        <f t="shared" si="47"/>
        <v>222.01733852869279</v>
      </c>
      <c r="M319" s="315">
        <f t="shared" si="48"/>
        <v>7622.5952894851189</v>
      </c>
      <c r="N319" s="315">
        <f t="shared" si="49"/>
        <v>1524.5190578970239</v>
      </c>
      <c r="O319" s="315">
        <f t="shared" si="50"/>
        <v>9147.114347382143</v>
      </c>
      <c r="P319" s="315">
        <f t="shared" si="44"/>
        <v>152.45190578970238</v>
      </c>
      <c r="Q319" s="315">
        <f t="shared" si="51"/>
        <v>79</v>
      </c>
      <c r="R319" s="316">
        <f t="shared" si="45"/>
        <v>5.7893128780899641</v>
      </c>
    </row>
    <row r="320" spans="1:18" ht="15.75" thickBot="1" x14ac:dyDescent="0.3">
      <c r="A320" s="254" t="s">
        <v>519</v>
      </c>
      <c r="B320" s="311">
        <f t="shared" si="52"/>
        <v>312</v>
      </c>
      <c r="C320" s="312" t="s">
        <v>336</v>
      </c>
      <c r="D320" s="312" t="s">
        <v>231</v>
      </c>
      <c r="E320" s="313">
        <v>79</v>
      </c>
      <c r="F320" s="314">
        <f>заміна!$J$9</f>
        <v>5212.2307784558179</v>
      </c>
      <c r="G320" s="314">
        <f>заміна!$J$14</f>
        <v>507.08099872403142</v>
      </c>
      <c r="H320" s="314">
        <f>заміна!$J$15</f>
        <v>194.75031971928692</v>
      </c>
      <c r="I320" s="314">
        <f>заміна!$J$19</f>
        <v>521.22307784558177</v>
      </c>
      <c r="J320" s="314">
        <f>заміна!$J$20</f>
        <v>965.29277621170775</v>
      </c>
      <c r="K320" s="315">
        <f t="shared" si="46"/>
        <v>7400.5779509564263</v>
      </c>
      <c r="L320" s="315">
        <f t="shared" si="47"/>
        <v>222.01733852869279</v>
      </c>
      <c r="M320" s="315">
        <f t="shared" si="48"/>
        <v>7622.5952894851189</v>
      </c>
      <c r="N320" s="315">
        <f t="shared" si="49"/>
        <v>1524.5190578970239</v>
      </c>
      <c r="O320" s="315">
        <f t="shared" si="50"/>
        <v>9147.114347382143</v>
      </c>
      <c r="P320" s="315">
        <f t="shared" si="44"/>
        <v>152.45190578970238</v>
      </c>
      <c r="Q320" s="315">
        <f t="shared" si="51"/>
        <v>79</v>
      </c>
      <c r="R320" s="316">
        <f t="shared" si="45"/>
        <v>5.7893128780899641</v>
      </c>
    </row>
    <row r="321" spans="1:18" ht="15.75" thickBot="1" x14ac:dyDescent="0.3">
      <c r="A321" s="254" t="s">
        <v>519</v>
      </c>
      <c r="B321" s="311">
        <f t="shared" si="52"/>
        <v>313</v>
      </c>
      <c r="C321" s="312" t="s">
        <v>367</v>
      </c>
      <c r="D321" s="312" t="s">
        <v>202</v>
      </c>
      <c r="E321" s="313">
        <v>127</v>
      </c>
      <c r="F321" s="314">
        <f>заміна!$J$9</f>
        <v>5212.2307784558179</v>
      </c>
      <c r="G321" s="314">
        <f>заміна!$J$14</f>
        <v>507.08099872403142</v>
      </c>
      <c r="H321" s="314">
        <f>заміна!$J$15</f>
        <v>194.75031971928692</v>
      </c>
      <c r="I321" s="314">
        <f>заміна!$J$19</f>
        <v>521.22307784558177</v>
      </c>
      <c r="J321" s="314">
        <f>заміна!$J$20</f>
        <v>965.29277621170775</v>
      </c>
      <c r="K321" s="315">
        <f t="shared" si="46"/>
        <v>7400.5779509564263</v>
      </c>
      <c r="L321" s="315">
        <f t="shared" si="47"/>
        <v>222.01733852869279</v>
      </c>
      <c r="M321" s="315">
        <f t="shared" si="48"/>
        <v>7622.5952894851189</v>
      </c>
      <c r="N321" s="315">
        <f t="shared" si="49"/>
        <v>1524.5190578970239</v>
      </c>
      <c r="O321" s="315">
        <f t="shared" si="50"/>
        <v>9147.114347382143</v>
      </c>
      <c r="P321" s="315">
        <f t="shared" si="44"/>
        <v>152.45190578970238</v>
      </c>
      <c r="Q321" s="315">
        <f t="shared" si="51"/>
        <v>127</v>
      </c>
      <c r="R321" s="316">
        <f t="shared" si="45"/>
        <v>3.6012261210165915</v>
      </c>
    </row>
    <row r="322" spans="1:18" ht="15.75" thickBot="1" x14ac:dyDescent="0.3">
      <c r="A322" s="254" t="s">
        <v>519</v>
      </c>
      <c r="B322" s="311">
        <f t="shared" si="52"/>
        <v>314</v>
      </c>
      <c r="C322" s="312" t="s">
        <v>341</v>
      </c>
      <c r="D322" s="312" t="s">
        <v>222</v>
      </c>
      <c r="E322" s="313">
        <v>135</v>
      </c>
      <c r="F322" s="314">
        <f>заміна!$J$9</f>
        <v>5212.2307784558179</v>
      </c>
      <c r="G322" s="314">
        <f>заміна!$J$14</f>
        <v>507.08099872403142</v>
      </c>
      <c r="H322" s="314">
        <f>заміна!$J$15</f>
        <v>194.75031971928692</v>
      </c>
      <c r="I322" s="314">
        <f>заміна!$J$19</f>
        <v>521.22307784558177</v>
      </c>
      <c r="J322" s="314">
        <f>заміна!$J$20</f>
        <v>965.29277621170775</v>
      </c>
      <c r="K322" s="315">
        <f t="shared" si="46"/>
        <v>7400.5779509564263</v>
      </c>
      <c r="L322" s="315">
        <f t="shared" si="47"/>
        <v>222.01733852869279</v>
      </c>
      <c r="M322" s="315">
        <f t="shared" si="48"/>
        <v>7622.5952894851189</v>
      </c>
      <c r="N322" s="315">
        <f t="shared" si="49"/>
        <v>1524.5190578970239</v>
      </c>
      <c r="O322" s="315">
        <f t="shared" si="50"/>
        <v>9147.114347382143</v>
      </c>
      <c r="P322" s="315">
        <f t="shared" si="44"/>
        <v>152.45190578970238</v>
      </c>
      <c r="Q322" s="315">
        <f t="shared" si="51"/>
        <v>135</v>
      </c>
      <c r="R322" s="316">
        <f t="shared" si="45"/>
        <v>3.3878201286600529</v>
      </c>
    </row>
    <row r="323" spans="1:18" ht="15.75" thickBot="1" x14ac:dyDescent="0.3">
      <c r="A323" s="254" t="s">
        <v>519</v>
      </c>
      <c r="B323" s="311">
        <f t="shared" si="52"/>
        <v>315</v>
      </c>
      <c r="C323" s="312" t="s">
        <v>163</v>
      </c>
      <c r="D323" s="312" t="s">
        <v>202</v>
      </c>
      <c r="E323" s="313">
        <v>64</v>
      </c>
      <c r="F323" s="314">
        <f>заміна!$J$9</f>
        <v>5212.2307784558179</v>
      </c>
      <c r="G323" s="314">
        <f>заміна!$J$14</f>
        <v>507.08099872403142</v>
      </c>
      <c r="H323" s="314">
        <f>заміна!$J$15</f>
        <v>194.75031971928692</v>
      </c>
      <c r="I323" s="314">
        <f>заміна!$J$19</f>
        <v>521.22307784558177</v>
      </c>
      <c r="J323" s="314">
        <f>заміна!$J$20</f>
        <v>965.29277621170775</v>
      </c>
      <c r="K323" s="315">
        <f t="shared" si="46"/>
        <v>7400.5779509564263</v>
      </c>
      <c r="L323" s="315">
        <f t="shared" si="47"/>
        <v>222.01733852869279</v>
      </c>
      <c r="M323" s="315">
        <f t="shared" si="48"/>
        <v>7622.5952894851189</v>
      </c>
      <c r="N323" s="315">
        <f t="shared" si="49"/>
        <v>1524.5190578970239</v>
      </c>
      <c r="O323" s="315">
        <f t="shared" si="50"/>
        <v>9147.114347382143</v>
      </c>
      <c r="P323" s="315">
        <f t="shared" si="44"/>
        <v>152.45190578970238</v>
      </c>
      <c r="Q323" s="315">
        <f t="shared" si="51"/>
        <v>64</v>
      </c>
      <c r="R323" s="316">
        <f t="shared" si="45"/>
        <v>7.1461830838922991</v>
      </c>
    </row>
    <row r="324" spans="1:18" ht="15.75" thickBot="1" x14ac:dyDescent="0.3">
      <c r="A324" s="254" t="s">
        <v>519</v>
      </c>
      <c r="B324" s="311">
        <f t="shared" si="52"/>
        <v>316</v>
      </c>
      <c r="C324" s="312" t="s">
        <v>306</v>
      </c>
      <c r="D324" s="312" t="s">
        <v>449</v>
      </c>
      <c r="E324" s="313">
        <v>74</v>
      </c>
      <c r="F324" s="314">
        <f>заміна!$J$9</f>
        <v>5212.2307784558179</v>
      </c>
      <c r="G324" s="314">
        <f>заміна!$J$14</f>
        <v>507.08099872403142</v>
      </c>
      <c r="H324" s="314">
        <f>заміна!$J$15</f>
        <v>194.75031971928692</v>
      </c>
      <c r="I324" s="314">
        <f>заміна!$J$19</f>
        <v>521.22307784558177</v>
      </c>
      <c r="J324" s="314">
        <f>заміна!$J$20</f>
        <v>965.29277621170775</v>
      </c>
      <c r="K324" s="315">
        <f t="shared" si="46"/>
        <v>7400.5779509564263</v>
      </c>
      <c r="L324" s="315">
        <f t="shared" si="47"/>
        <v>222.01733852869279</v>
      </c>
      <c r="M324" s="315">
        <f t="shared" si="48"/>
        <v>7622.5952894851189</v>
      </c>
      <c r="N324" s="315">
        <f t="shared" si="49"/>
        <v>1524.5190578970239</v>
      </c>
      <c r="O324" s="315">
        <f t="shared" si="50"/>
        <v>9147.114347382143</v>
      </c>
      <c r="P324" s="315">
        <f t="shared" si="44"/>
        <v>152.45190578970238</v>
      </c>
      <c r="Q324" s="315">
        <f t="shared" si="51"/>
        <v>74</v>
      </c>
      <c r="R324" s="316">
        <f t="shared" si="45"/>
        <v>6.1804826671500965</v>
      </c>
    </row>
    <row r="325" spans="1:18" ht="15.75" thickBot="1" x14ac:dyDescent="0.3">
      <c r="A325" s="254" t="s">
        <v>519</v>
      </c>
      <c r="B325" s="311">
        <f t="shared" si="52"/>
        <v>317</v>
      </c>
      <c r="C325" s="312" t="s">
        <v>306</v>
      </c>
      <c r="D325" s="312" t="s">
        <v>450</v>
      </c>
      <c r="E325" s="313">
        <v>96</v>
      </c>
      <c r="F325" s="314">
        <f>заміна!$J$9</f>
        <v>5212.2307784558179</v>
      </c>
      <c r="G325" s="314">
        <f>заміна!$J$14</f>
        <v>507.08099872403142</v>
      </c>
      <c r="H325" s="314">
        <f>заміна!$J$15</f>
        <v>194.75031971928692</v>
      </c>
      <c r="I325" s="314">
        <f>заміна!$J$19</f>
        <v>521.22307784558177</v>
      </c>
      <c r="J325" s="314">
        <f>заміна!$J$20</f>
        <v>965.29277621170775</v>
      </c>
      <c r="K325" s="315">
        <f t="shared" si="46"/>
        <v>7400.5779509564263</v>
      </c>
      <c r="L325" s="315">
        <f t="shared" si="47"/>
        <v>222.01733852869279</v>
      </c>
      <c r="M325" s="315">
        <f t="shared" si="48"/>
        <v>7622.5952894851189</v>
      </c>
      <c r="N325" s="315">
        <f t="shared" si="49"/>
        <v>1524.5190578970239</v>
      </c>
      <c r="O325" s="315">
        <f t="shared" si="50"/>
        <v>9147.114347382143</v>
      </c>
      <c r="P325" s="315">
        <f t="shared" si="44"/>
        <v>152.45190578970238</v>
      </c>
      <c r="Q325" s="315">
        <f t="shared" si="51"/>
        <v>96</v>
      </c>
      <c r="R325" s="316">
        <f t="shared" si="45"/>
        <v>4.7641220559281994</v>
      </c>
    </row>
    <row r="326" spans="1:18" ht="15.75" thickBot="1" x14ac:dyDescent="0.3">
      <c r="A326" s="254" t="s">
        <v>519</v>
      </c>
      <c r="B326" s="311">
        <f t="shared" si="52"/>
        <v>318</v>
      </c>
      <c r="C326" s="312" t="s">
        <v>142</v>
      </c>
      <c r="D326" s="312" t="s">
        <v>452</v>
      </c>
      <c r="E326" s="313">
        <v>107</v>
      </c>
      <c r="F326" s="314">
        <f>заміна!$J$9</f>
        <v>5212.2307784558179</v>
      </c>
      <c r="G326" s="314">
        <f>заміна!$J$14</f>
        <v>507.08099872403142</v>
      </c>
      <c r="H326" s="314">
        <f>заміна!$J$15</f>
        <v>194.75031971928692</v>
      </c>
      <c r="I326" s="314">
        <f>заміна!$J$19</f>
        <v>521.22307784558177</v>
      </c>
      <c r="J326" s="314">
        <f>заміна!$J$20</f>
        <v>965.29277621170775</v>
      </c>
      <c r="K326" s="315">
        <f t="shared" si="46"/>
        <v>7400.5779509564263</v>
      </c>
      <c r="L326" s="315">
        <f t="shared" si="47"/>
        <v>222.01733852869279</v>
      </c>
      <c r="M326" s="315">
        <f t="shared" si="48"/>
        <v>7622.5952894851189</v>
      </c>
      <c r="N326" s="315">
        <f t="shared" si="49"/>
        <v>1524.5190578970239</v>
      </c>
      <c r="O326" s="315">
        <f t="shared" si="50"/>
        <v>9147.114347382143</v>
      </c>
      <c r="P326" s="315">
        <f t="shared" si="44"/>
        <v>152.45190578970238</v>
      </c>
      <c r="Q326" s="315">
        <f t="shared" si="51"/>
        <v>107</v>
      </c>
      <c r="R326" s="316">
        <f t="shared" si="45"/>
        <v>4.2743524987767021</v>
      </c>
    </row>
    <row r="327" spans="1:18" ht="15.75" thickBot="1" x14ac:dyDescent="0.3">
      <c r="A327" s="254" t="s">
        <v>519</v>
      </c>
      <c r="B327" s="311">
        <f t="shared" si="52"/>
        <v>319</v>
      </c>
      <c r="C327" s="312" t="s">
        <v>160</v>
      </c>
      <c r="D327" s="312" t="s">
        <v>453</v>
      </c>
      <c r="E327" s="313">
        <v>36</v>
      </c>
      <c r="F327" s="314">
        <f>заміна!$J$9</f>
        <v>5212.2307784558179</v>
      </c>
      <c r="G327" s="314">
        <f>заміна!$J$14</f>
        <v>507.08099872403142</v>
      </c>
      <c r="H327" s="314">
        <f>заміна!$J$15</f>
        <v>194.75031971928692</v>
      </c>
      <c r="I327" s="314">
        <f>заміна!$J$19</f>
        <v>521.22307784558177</v>
      </c>
      <c r="J327" s="314">
        <f>заміна!$J$20</f>
        <v>965.29277621170775</v>
      </c>
      <c r="K327" s="315">
        <f t="shared" si="46"/>
        <v>7400.5779509564263</v>
      </c>
      <c r="L327" s="315">
        <f t="shared" si="47"/>
        <v>222.01733852869279</v>
      </c>
      <c r="M327" s="315">
        <f t="shared" si="48"/>
        <v>7622.5952894851189</v>
      </c>
      <c r="N327" s="315">
        <f t="shared" si="49"/>
        <v>1524.5190578970239</v>
      </c>
      <c r="O327" s="315">
        <f t="shared" si="50"/>
        <v>9147.114347382143</v>
      </c>
      <c r="P327" s="315">
        <f t="shared" si="44"/>
        <v>152.45190578970238</v>
      </c>
      <c r="Q327" s="315">
        <f t="shared" si="51"/>
        <v>36</v>
      </c>
      <c r="R327" s="316">
        <f t="shared" si="45"/>
        <v>12.704325482475198</v>
      </c>
    </row>
    <row r="328" spans="1:18" ht="15.75" thickBot="1" x14ac:dyDescent="0.3">
      <c r="A328" s="254" t="s">
        <v>519</v>
      </c>
      <c r="B328" s="311">
        <f t="shared" si="52"/>
        <v>320</v>
      </c>
      <c r="C328" s="312" t="s">
        <v>143</v>
      </c>
      <c r="D328" s="312" t="s">
        <v>217</v>
      </c>
      <c r="E328" s="313">
        <v>122</v>
      </c>
      <c r="F328" s="314">
        <f>заміна!$J$9</f>
        <v>5212.2307784558179</v>
      </c>
      <c r="G328" s="314">
        <f>заміна!$J$14</f>
        <v>507.08099872403142</v>
      </c>
      <c r="H328" s="314">
        <f>заміна!$J$15</f>
        <v>194.75031971928692</v>
      </c>
      <c r="I328" s="314">
        <f>заміна!$J$19</f>
        <v>521.22307784558177</v>
      </c>
      <c r="J328" s="314">
        <f>заміна!$J$20</f>
        <v>965.29277621170775</v>
      </c>
      <c r="K328" s="315">
        <f t="shared" si="46"/>
        <v>7400.5779509564263</v>
      </c>
      <c r="L328" s="315">
        <f t="shared" si="47"/>
        <v>222.01733852869279</v>
      </c>
      <c r="M328" s="315">
        <f t="shared" si="48"/>
        <v>7622.5952894851189</v>
      </c>
      <c r="N328" s="315">
        <f t="shared" si="49"/>
        <v>1524.5190578970239</v>
      </c>
      <c r="O328" s="315">
        <f t="shared" si="50"/>
        <v>9147.114347382143</v>
      </c>
      <c r="P328" s="315">
        <f t="shared" ref="P328:P359" si="53">O328/5/12</f>
        <v>152.45190578970238</v>
      </c>
      <c r="Q328" s="315">
        <f t="shared" si="51"/>
        <v>122</v>
      </c>
      <c r="R328" s="316">
        <f t="shared" ref="R328:R359" si="54">P328*3/Q328</f>
        <v>3.7488173554844848</v>
      </c>
    </row>
    <row r="329" spans="1:18" ht="15.75" thickBot="1" x14ac:dyDescent="0.3">
      <c r="A329" s="254" t="s">
        <v>519</v>
      </c>
      <c r="B329" s="311">
        <f t="shared" si="52"/>
        <v>321</v>
      </c>
      <c r="C329" s="312" t="s">
        <v>163</v>
      </c>
      <c r="D329" s="312" t="s">
        <v>231</v>
      </c>
      <c r="E329" s="313">
        <v>39</v>
      </c>
      <c r="F329" s="314">
        <f>заміна!$J$9</f>
        <v>5212.2307784558179</v>
      </c>
      <c r="G329" s="314">
        <f>заміна!$J$14</f>
        <v>507.08099872403142</v>
      </c>
      <c r="H329" s="314">
        <f>заміна!$J$15</f>
        <v>194.75031971928692</v>
      </c>
      <c r="I329" s="314">
        <f>заміна!$J$19</f>
        <v>521.22307784558177</v>
      </c>
      <c r="J329" s="314">
        <f>заміна!$J$20</f>
        <v>965.29277621170775</v>
      </c>
      <c r="K329" s="315">
        <f t="shared" si="46"/>
        <v>7400.5779509564263</v>
      </c>
      <c r="L329" s="315">
        <f t="shared" si="47"/>
        <v>222.01733852869279</v>
      </c>
      <c r="M329" s="315">
        <f t="shared" si="48"/>
        <v>7622.5952894851189</v>
      </c>
      <c r="N329" s="315">
        <f t="shared" si="49"/>
        <v>1524.5190578970239</v>
      </c>
      <c r="O329" s="315">
        <f t="shared" si="50"/>
        <v>9147.114347382143</v>
      </c>
      <c r="P329" s="315">
        <f t="shared" si="53"/>
        <v>152.45190578970238</v>
      </c>
      <c r="Q329" s="315">
        <f t="shared" si="51"/>
        <v>39</v>
      </c>
      <c r="R329" s="316">
        <f t="shared" si="54"/>
        <v>11.727069676130952</v>
      </c>
    </row>
    <row r="330" spans="1:18" ht="15.75" thickBot="1" x14ac:dyDescent="0.3">
      <c r="A330" s="254" t="s">
        <v>519</v>
      </c>
      <c r="B330" s="311">
        <f t="shared" si="52"/>
        <v>322</v>
      </c>
      <c r="C330" s="312" t="s">
        <v>444</v>
      </c>
      <c r="D330" s="312" t="s">
        <v>170</v>
      </c>
      <c r="E330" s="313">
        <v>31</v>
      </c>
      <c r="F330" s="314">
        <f>заміна!$J$9</f>
        <v>5212.2307784558179</v>
      </c>
      <c r="G330" s="314">
        <f>заміна!$J$14</f>
        <v>507.08099872403142</v>
      </c>
      <c r="H330" s="314">
        <f>заміна!$J$15</f>
        <v>194.75031971928692</v>
      </c>
      <c r="I330" s="314">
        <f>заміна!$J$19</f>
        <v>521.22307784558177</v>
      </c>
      <c r="J330" s="314">
        <f>заміна!$J$20</f>
        <v>965.29277621170775</v>
      </c>
      <c r="K330" s="315">
        <f t="shared" si="46"/>
        <v>7400.5779509564263</v>
      </c>
      <c r="L330" s="315">
        <f t="shared" si="47"/>
        <v>222.01733852869279</v>
      </c>
      <c r="M330" s="315">
        <f t="shared" si="48"/>
        <v>7622.5952894851189</v>
      </c>
      <c r="N330" s="315">
        <f t="shared" si="49"/>
        <v>1524.5190578970239</v>
      </c>
      <c r="O330" s="315">
        <f t="shared" si="50"/>
        <v>9147.114347382143</v>
      </c>
      <c r="P330" s="315">
        <f t="shared" si="53"/>
        <v>152.45190578970238</v>
      </c>
      <c r="Q330" s="315">
        <f t="shared" si="51"/>
        <v>31</v>
      </c>
      <c r="R330" s="316">
        <f t="shared" si="54"/>
        <v>14.753410237713133</v>
      </c>
    </row>
    <row r="331" spans="1:18" ht="15.75" thickBot="1" x14ac:dyDescent="0.3">
      <c r="A331" s="254" t="s">
        <v>519</v>
      </c>
      <c r="B331" s="311">
        <f t="shared" si="52"/>
        <v>323</v>
      </c>
      <c r="C331" s="312" t="s">
        <v>160</v>
      </c>
      <c r="D331" s="312" t="s">
        <v>387</v>
      </c>
      <c r="E331" s="313">
        <v>64</v>
      </c>
      <c r="F331" s="314">
        <f>заміна!$J$9</f>
        <v>5212.2307784558179</v>
      </c>
      <c r="G331" s="314">
        <f>заміна!$J$14</f>
        <v>507.08099872403142</v>
      </c>
      <c r="H331" s="314">
        <f>заміна!$J$15</f>
        <v>194.75031971928692</v>
      </c>
      <c r="I331" s="314">
        <f>заміна!$J$19</f>
        <v>521.22307784558177</v>
      </c>
      <c r="J331" s="314">
        <f>заміна!$J$20</f>
        <v>965.29277621170775</v>
      </c>
      <c r="K331" s="315">
        <f t="shared" si="46"/>
        <v>7400.5779509564263</v>
      </c>
      <c r="L331" s="315">
        <f t="shared" si="47"/>
        <v>222.01733852869279</v>
      </c>
      <c r="M331" s="315">
        <f t="shared" si="48"/>
        <v>7622.5952894851189</v>
      </c>
      <c r="N331" s="315">
        <f t="shared" si="49"/>
        <v>1524.5190578970239</v>
      </c>
      <c r="O331" s="315">
        <f t="shared" si="50"/>
        <v>9147.114347382143</v>
      </c>
      <c r="P331" s="315">
        <f t="shared" si="53"/>
        <v>152.45190578970238</v>
      </c>
      <c r="Q331" s="315">
        <f t="shared" si="51"/>
        <v>64</v>
      </c>
      <c r="R331" s="316">
        <f t="shared" si="54"/>
        <v>7.1461830838922991</v>
      </c>
    </row>
    <row r="332" spans="1:18" ht="15.75" thickBot="1" x14ac:dyDescent="0.3">
      <c r="A332" s="254" t="s">
        <v>519</v>
      </c>
      <c r="B332" s="311">
        <f t="shared" si="52"/>
        <v>324</v>
      </c>
      <c r="C332" s="312" t="s">
        <v>160</v>
      </c>
      <c r="D332" s="312" t="s">
        <v>447</v>
      </c>
      <c r="E332" s="313">
        <v>35</v>
      </c>
      <c r="F332" s="314">
        <f>заміна!$J$9</f>
        <v>5212.2307784558179</v>
      </c>
      <c r="G332" s="314">
        <f>заміна!$J$14</f>
        <v>507.08099872403142</v>
      </c>
      <c r="H332" s="314">
        <f>заміна!$J$15</f>
        <v>194.75031971928692</v>
      </c>
      <c r="I332" s="314">
        <f>заміна!$J$19</f>
        <v>521.22307784558177</v>
      </c>
      <c r="J332" s="314">
        <f>заміна!$J$20</f>
        <v>965.29277621170775</v>
      </c>
      <c r="K332" s="315">
        <f t="shared" si="46"/>
        <v>7400.5779509564263</v>
      </c>
      <c r="L332" s="315">
        <f t="shared" si="47"/>
        <v>222.01733852869279</v>
      </c>
      <c r="M332" s="315">
        <f t="shared" si="48"/>
        <v>7622.5952894851189</v>
      </c>
      <c r="N332" s="315">
        <f t="shared" si="49"/>
        <v>1524.5190578970239</v>
      </c>
      <c r="O332" s="315">
        <f t="shared" si="50"/>
        <v>9147.114347382143</v>
      </c>
      <c r="P332" s="315">
        <f t="shared" si="53"/>
        <v>152.45190578970238</v>
      </c>
      <c r="Q332" s="315">
        <f t="shared" si="51"/>
        <v>35</v>
      </c>
      <c r="R332" s="316">
        <f t="shared" si="54"/>
        <v>13.067306210545919</v>
      </c>
    </row>
    <row r="333" spans="1:18" ht="15.75" thickBot="1" x14ac:dyDescent="0.3">
      <c r="A333" s="254" t="s">
        <v>519</v>
      </c>
      <c r="B333" s="311">
        <f t="shared" si="52"/>
        <v>325</v>
      </c>
      <c r="C333" s="312" t="s">
        <v>152</v>
      </c>
      <c r="D333" s="312" t="s">
        <v>167</v>
      </c>
      <c r="E333" s="313">
        <v>70</v>
      </c>
      <c r="F333" s="314">
        <f>заміна!$J$9</f>
        <v>5212.2307784558179</v>
      </c>
      <c r="G333" s="314">
        <f>заміна!$J$14</f>
        <v>507.08099872403142</v>
      </c>
      <c r="H333" s="314">
        <f>заміна!$J$15</f>
        <v>194.75031971928692</v>
      </c>
      <c r="I333" s="314">
        <f>заміна!$J$19</f>
        <v>521.22307784558177</v>
      </c>
      <c r="J333" s="314">
        <f>заміна!$J$20</f>
        <v>965.29277621170775</v>
      </c>
      <c r="K333" s="315">
        <f t="shared" si="46"/>
        <v>7400.5779509564263</v>
      </c>
      <c r="L333" s="315">
        <f t="shared" si="47"/>
        <v>222.01733852869279</v>
      </c>
      <c r="M333" s="315">
        <f t="shared" si="48"/>
        <v>7622.5952894851189</v>
      </c>
      <c r="N333" s="315">
        <f t="shared" si="49"/>
        <v>1524.5190578970239</v>
      </c>
      <c r="O333" s="315">
        <f t="shared" si="50"/>
        <v>9147.114347382143</v>
      </c>
      <c r="P333" s="315">
        <f t="shared" si="53"/>
        <v>152.45190578970238</v>
      </c>
      <c r="Q333" s="315">
        <f t="shared" si="51"/>
        <v>70</v>
      </c>
      <c r="R333" s="316">
        <f t="shared" si="54"/>
        <v>6.5336531052729594</v>
      </c>
    </row>
    <row r="334" spans="1:18" ht="15.75" thickBot="1" x14ac:dyDescent="0.3">
      <c r="A334" s="254" t="s">
        <v>519</v>
      </c>
      <c r="B334" s="311">
        <f t="shared" si="52"/>
        <v>326</v>
      </c>
      <c r="C334" s="312" t="s">
        <v>152</v>
      </c>
      <c r="D334" s="312" t="s">
        <v>168</v>
      </c>
      <c r="E334" s="313">
        <v>70</v>
      </c>
      <c r="F334" s="314">
        <f>заміна!$J$9</f>
        <v>5212.2307784558179</v>
      </c>
      <c r="G334" s="314">
        <f>заміна!$J$14</f>
        <v>507.08099872403142</v>
      </c>
      <c r="H334" s="314">
        <f>заміна!$J$15</f>
        <v>194.75031971928692</v>
      </c>
      <c r="I334" s="314">
        <f>заміна!$J$19</f>
        <v>521.22307784558177</v>
      </c>
      <c r="J334" s="314">
        <f>заміна!$J$20</f>
        <v>965.29277621170775</v>
      </c>
      <c r="K334" s="315">
        <f t="shared" si="46"/>
        <v>7400.5779509564263</v>
      </c>
      <c r="L334" s="315">
        <f t="shared" si="47"/>
        <v>222.01733852869279</v>
      </c>
      <c r="M334" s="315">
        <f t="shared" si="48"/>
        <v>7622.5952894851189</v>
      </c>
      <c r="N334" s="315">
        <f t="shared" si="49"/>
        <v>1524.5190578970239</v>
      </c>
      <c r="O334" s="315">
        <f t="shared" si="50"/>
        <v>9147.114347382143</v>
      </c>
      <c r="P334" s="315">
        <f t="shared" si="53"/>
        <v>152.45190578970238</v>
      </c>
      <c r="Q334" s="315">
        <f t="shared" si="51"/>
        <v>70</v>
      </c>
      <c r="R334" s="316">
        <f t="shared" si="54"/>
        <v>6.5336531052729594</v>
      </c>
    </row>
    <row r="335" spans="1:18" ht="15.75" thickBot="1" x14ac:dyDescent="0.3">
      <c r="A335" s="254" t="s">
        <v>519</v>
      </c>
      <c r="B335" s="311">
        <f t="shared" si="52"/>
        <v>327</v>
      </c>
      <c r="C335" s="312" t="s">
        <v>160</v>
      </c>
      <c r="D335" s="312" t="s">
        <v>454</v>
      </c>
      <c r="E335" s="313">
        <v>15</v>
      </c>
      <c r="F335" s="314">
        <f>заміна!$J$9</f>
        <v>5212.2307784558179</v>
      </c>
      <c r="G335" s="314">
        <f>заміна!$J$14</f>
        <v>507.08099872403142</v>
      </c>
      <c r="H335" s="314">
        <f>заміна!$J$15</f>
        <v>194.75031971928692</v>
      </c>
      <c r="I335" s="314">
        <f>заміна!$J$19</f>
        <v>521.22307784558177</v>
      </c>
      <c r="J335" s="314">
        <f>заміна!$J$20</f>
        <v>965.29277621170775</v>
      </c>
      <c r="K335" s="315">
        <f t="shared" si="46"/>
        <v>7400.5779509564263</v>
      </c>
      <c r="L335" s="315">
        <f t="shared" si="47"/>
        <v>222.01733852869279</v>
      </c>
      <c r="M335" s="315">
        <f t="shared" si="48"/>
        <v>7622.5952894851189</v>
      </c>
      <c r="N335" s="315">
        <f t="shared" si="49"/>
        <v>1524.5190578970239</v>
      </c>
      <c r="O335" s="315">
        <f t="shared" si="50"/>
        <v>9147.114347382143</v>
      </c>
      <c r="P335" s="315">
        <f t="shared" si="53"/>
        <v>152.45190578970238</v>
      </c>
      <c r="Q335" s="315">
        <f t="shared" si="51"/>
        <v>15</v>
      </c>
      <c r="R335" s="316">
        <f t="shared" si="54"/>
        <v>30.490381157940476</v>
      </c>
    </row>
    <row r="336" spans="1:18" ht="15.75" thickBot="1" x14ac:dyDescent="0.3">
      <c r="A336" s="254" t="s">
        <v>519</v>
      </c>
      <c r="B336" s="311">
        <f t="shared" si="52"/>
        <v>328</v>
      </c>
      <c r="C336" s="312" t="s">
        <v>367</v>
      </c>
      <c r="D336" s="312" t="s">
        <v>166</v>
      </c>
      <c r="E336" s="313">
        <v>53</v>
      </c>
      <c r="F336" s="314">
        <f>заміна!$J$9</f>
        <v>5212.2307784558179</v>
      </c>
      <c r="G336" s="314">
        <f>заміна!$J$14</f>
        <v>507.08099872403142</v>
      </c>
      <c r="H336" s="314">
        <f>заміна!$J$15</f>
        <v>194.75031971928692</v>
      </c>
      <c r="I336" s="314">
        <f>заміна!$J$19</f>
        <v>521.22307784558177</v>
      </c>
      <c r="J336" s="314">
        <f>заміна!$J$20</f>
        <v>965.29277621170775</v>
      </c>
      <c r="K336" s="315">
        <f t="shared" ref="K336:K393" si="55">F336+G336+H336+I336+J336</f>
        <v>7400.5779509564263</v>
      </c>
      <c r="L336" s="315">
        <f t="shared" ref="L336:L393" si="56">K336*3/100</f>
        <v>222.01733852869279</v>
      </c>
      <c r="M336" s="315">
        <f t="shared" ref="M336:M393" si="57">K336+L336</f>
        <v>7622.5952894851189</v>
      </c>
      <c r="N336" s="315">
        <f t="shared" ref="N336:N393" si="58">M336*0.2</f>
        <v>1524.5190578970239</v>
      </c>
      <c r="O336" s="315">
        <f t="shared" ref="O336:O393" si="59">M336+N336</f>
        <v>9147.114347382143</v>
      </c>
      <c r="P336" s="315">
        <f t="shared" si="53"/>
        <v>152.45190578970238</v>
      </c>
      <c r="Q336" s="315">
        <f t="shared" ref="Q336:Q393" si="60">E336</f>
        <v>53</v>
      </c>
      <c r="R336" s="316">
        <f t="shared" si="54"/>
        <v>8.6293531579076816</v>
      </c>
    </row>
    <row r="337" spans="1:18" ht="15.75" thickBot="1" x14ac:dyDescent="0.3">
      <c r="A337" s="254" t="s">
        <v>519</v>
      </c>
      <c r="B337" s="311">
        <f t="shared" ref="B337:B394" si="61">B336+1</f>
        <v>329</v>
      </c>
      <c r="C337" s="312" t="s">
        <v>367</v>
      </c>
      <c r="D337" s="312" t="s">
        <v>182</v>
      </c>
      <c r="E337" s="313">
        <v>125</v>
      </c>
      <c r="F337" s="314">
        <f>заміна!$J$9</f>
        <v>5212.2307784558179</v>
      </c>
      <c r="G337" s="314">
        <f>заміна!$J$14</f>
        <v>507.08099872403142</v>
      </c>
      <c r="H337" s="314">
        <f>заміна!$J$15</f>
        <v>194.75031971928692</v>
      </c>
      <c r="I337" s="314">
        <f>заміна!$J$19</f>
        <v>521.22307784558177</v>
      </c>
      <c r="J337" s="314">
        <f>заміна!$J$20</f>
        <v>965.29277621170775</v>
      </c>
      <c r="K337" s="315">
        <f t="shared" si="55"/>
        <v>7400.5779509564263</v>
      </c>
      <c r="L337" s="315">
        <f t="shared" si="56"/>
        <v>222.01733852869279</v>
      </c>
      <c r="M337" s="315">
        <f t="shared" si="57"/>
        <v>7622.5952894851189</v>
      </c>
      <c r="N337" s="315">
        <f t="shared" si="58"/>
        <v>1524.5190578970239</v>
      </c>
      <c r="O337" s="315">
        <f t="shared" si="59"/>
        <v>9147.114347382143</v>
      </c>
      <c r="P337" s="315">
        <f t="shared" si="53"/>
        <v>152.45190578970238</v>
      </c>
      <c r="Q337" s="315">
        <f t="shared" si="60"/>
        <v>125</v>
      </c>
      <c r="R337" s="316">
        <f t="shared" si="54"/>
        <v>3.658845738952857</v>
      </c>
    </row>
    <row r="338" spans="1:18" ht="15.75" thickBot="1" x14ac:dyDescent="0.3">
      <c r="A338" s="254" t="s">
        <v>519</v>
      </c>
      <c r="B338" s="311">
        <f t="shared" si="61"/>
        <v>330</v>
      </c>
      <c r="C338" s="312" t="s">
        <v>152</v>
      </c>
      <c r="D338" s="312" t="s">
        <v>217</v>
      </c>
      <c r="E338" s="313">
        <v>65</v>
      </c>
      <c r="F338" s="314">
        <f>заміна!$J$9</f>
        <v>5212.2307784558179</v>
      </c>
      <c r="G338" s="314">
        <f>заміна!$J$14</f>
        <v>507.08099872403142</v>
      </c>
      <c r="H338" s="314">
        <f>заміна!$J$15</f>
        <v>194.75031971928692</v>
      </c>
      <c r="I338" s="314">
        <f>заміна!$J$19</f>
        <v>521.22307784558177</v>
      </c>
      <c r="J338" s="314">
        <f>заміна!$J$20</f>
        <v>965.29277621170775</v>
      </c>
      <c r="K338" s="315">
        <f t="shared" si="55"/>
        <v>7400.5779509564263</v>
      </c>
      <c r="L338" s="315">
        <f t="shared" si="56"/>
        <v>222.01733852869279</v>
      </c>
      <c r="M338" s="315">
        <f t="shared" si="57"/>
        <v>7622.5952894851189</v>
      </c>
      <c r="N338" s="315">
        <f t="shared" si="58"/>
        <v>1524.5190578970239</v>
      </c>
      <c r="O338" s="315">
        <f t="shared" si="59"/>
        <v>9147.114347382143</v>
      </c>
      <c r="P338" s="315">
        <f t="shared" si="53"/>
        <v>152.45190578970238</v>
      </c>
      <c r="Q338" s="315">
        <f t="shared" si="60"/>
        <v>65</v>
      </c>
      <c r="R338" s="316">
        <f t="shared" si="54"/>
        <v>7.0362418056785714</v>
      </c>
    </row>
    <row r="339" spans="1:18" ht="15.75" thickBot="1" x14ac:dyDescent="0.3">
      <c r="A339" s="254" t="s">
        <v>519</v>
      </c>
      <c r="B339" s="311">
        <f t="shared" si="61"/>
        <v>331</v>
      </c>
      <c r="C339" s="312" t="s">
        <v>160</v>
      </c>
      <c r="D339" s="312" t="s">
        <v>397</v>
      </c>
      <c r="E339" s="313">
        <v>55</v>
      </c>
      <c r="F339" s="314">
        <f>заміна!$J$9</f>
        <v>5212.2307784558179</v>
      </c>
      <c r="G339" s="314">
        <f>заміна!$J$14</f>
        <v>507.08099872403142</v>
      </c>
      <c r="H339" s="314">
        <f>заміна!$J$15</f>
        <v>194.75031971928692</v>
      </c>
      <c r="I339" s="314">
        <f>заміна!$J$19</f>
        <v>521.22307784558177</v>
      </c>
      <c r="J339" s="314">
        <f>заміна!$J$20</f>
        <v>965.29277621170775</v>
      </c>
      <c r="K339" s="315">
        <f t="shared" si="55"/>
        <v>7400.5779509564263</v>
      </c>
      <c r="L339" s="315">
        <f t="shared" si="56"/>
        <v>222.01733852869279</v>
      </c>
      <c r="M339" s="315">
        <f t="shared" si="57"/>
        <v>7622.5952894851189</v>
      </c>
      <c r="N339" s="315">
        <f t="shared" si="58"/>
        <v>1524.5190578970239</v>
      </c>
      <c r="O339" s="315">
        <f t="shared" si="59"/>
        <v>9147.114347382143</v>
      </c>
      <c r="P339" s="315">
        <f t="shared" si="53"/>
        <v>152.45190578970238</v>
      </c>
      <c r="Q339" s="315">
        <f t="shared" si="60"/>
        <v>55</v>
      </c>
      <c r="R339" s="316">
        <f t="shared" si="54"/>
        <v>8.3155584976201293</v>
      </c>
    </row>
    <row r="340" spans="1:18" ht="15.75" thickBot="1" x14ac:dyDescent="0.3">
      <c r="A340" s="254" t="s">
        <v>519</v>
      </c>
      <c r="B340" s="311">
        <f t="shared" si="61"/>
        <v>332</v>
      </c>
      <c r="C340" s="312" t="s">
        <v>163</v>
      </c>
      <c r="D340" s="312" t="s">
        <v>166</v>
      </c>
      <c r="E340" s="313">
        <v>39</v>
      </c>
      <c r="F340" s="314">
        <f>заміна!$J$9</f>
        <v>5212.2307784558179</v>
      </c>
      <c r="G340" s="314">
        <f>заміна!$J$14</f>
        <v>507.08099872403142</v>
      </c>
      <c r="H340" s="314">
        <f>заміна!$J$15</f>
        <v>194.75031971928692</v>
      </c>
      <c r="I340" s="314">
        <f>заміна!$J$19</f>
        <v>521.22307784558177</v>
      </c>
      <c r="J340" s="314">
        <f>заміна!$J$20</f>
        <v>965.29277621170775</v>
      </c>
      <c r="K340" s="315">
        <f t="shared" si="55"/>
        <v>7400.5779509564263</v>
      </c>
      <c r="L340" s="315">
        <f t="shared" si="56"/>
        <v>222.01733852869279</v>
      </c>
      <c r="M340" s="315">
        <f t="shared" si="57"/>
        <v>7622.5952894851189</v>
      </c>
      <c r="N340" s="315">
        <f t="shared" si="58"/>
        <v>1524.5190578970239</v>
      </c>
      <c r="O340" s="315">
        <f t="shared" si="59"/>
        <v>9147.114347382143</v>
      </c>
      <c r="P340" s="315">
        <f t="shared" si="53"/>
        <v>152.45190578970238</v>
      </c>
      <c r="Q340" s="315">
        <f t="shared" si="60"/>
        <v>39</v>
      </c>
      <c r="R340" s="316">
        <f t="shared" si="54"/>
        <v>11.727069676130952</v>
      </c>
    </row>
    <row r="341" spans="1:18" ht="15.75" thickBot="1" x14ac:dyDescent="0.3">
      <c r="A341" s="254" t="s">
        <v>519</v>
      </c>
      <c r="B341" s="311">
        <f t="shared" si="61"/>
        <v>333</v>
      </c>
      <c r="C341" s="312" t="s">
        <v>160</v>
      </c>
      <c r="D341" s="312" t="s">
        <v>455</v>
      </c>
      <c r="E341" s="313">
        <v>103</v>
      </c>
      <c r="F341" s="314">
        <f>заміна!$J$9</f>
        <v>5212.2307784558179</v>
      </c>
      <c r="G341" s="314">
        <f>заміна!$J$14</f>
        <v>507.08099872403142</v>
      </c>
      <c r="H341" s="314">
        <f>заміна!$J$15</f>
        <v>194.75031971928692</v>
      </c>
      <c r="I341" s="314">
        <f>заміна!$J$19</f>
        <v>521.22307784558177</v>
      </c>
      <c r="J341" s="314">
        <f>заміна!$J$20</f>
        <v>965.29277621170775</v>
      </c>
      <c r="K341" s="315">
        <f t="shared" si="55"/>
        <v>7400.5779509564263</v>
      </c>
      <c r="L341" s="315">
        <f t="shared" si="56"/>
        <v>222.01733852869279</v>
      </c>
      <c r="M341" s="315">
        <f t="shared" si="57"/>
        <v>7622.5952894851189</v>
      </c>
      <c r="N341" s="315">
        <f t="shared" si="58"/>
        <v>1524.5190578970239</v>
      </c>
      <c r="O341" s="315">
        <f t="shared" si="59"/>
        <v>9147.114347382143</v>
      </c>
      <c r="P341" s="315">
        <f t="shared" si="53"/>
        <v>152.45190578970238</v>
      </c>
      <c r="Q341" s="315">
        <f t="shared" si="60"/>
        <v>103</v>
      </c>
      <c r="R341" s="316">
        <f t="shared" si="54"/>
        <v>4.4403467705738553</v>
      </c>
    </row>
    <row r="342" spans="1:18" ht="15.75" thickBot="1" x14ac:dyDescent="0.3">
      <c r="A342" s="254" t="s">
        <v>519</v>
      </c>
      <c r="B342" s="311">
        <f t="shared" si="61"/>
        <v>334</v>
      </c>
      <c r="C342" s="312" t="s">
        <v>164</v>
      </c>
      <c r="D342" s="312" t="s">
        <v>170</v>
      </c>
      <c r="E342" s="313">
        <v>79</v>
      </c>
      <c r="F342" s="314">
        <f>заміна!$J$9</f>
        <v>5212.2307784558179</v>
      </c>
      <c r="G342" s="314">
        <f>заміна!$J$14</f>
        <v>507.08099872403142</v>
      </c>
      <c r="H342" s="314">
        <f>заміна!$J$15</f>
        <v>194.75031971928692</v>
      </c>
      <c r="I342" s="314">
        <f>заміна!$J$19</f>
        <v>521.22307784558177</v>
      </c>
      <c r="J342" s="314">
        <f>заміна!$J$20</f>
        <v>965.29277621170775</v>
      </c>
      <c r="K342" s="315">
        <f t="shared" si="55"/>
        <v>7400.5779509564263</v>
      </c>
      <c r="L342" s="315">
        <f t="shared" si="56"/>
        <v>222.01733852869279</v>
      </c>
      <c r="M342" s="315">
        <f t="shared" si="57"/>
        <v>7622.5952894851189</v>
      </c>
      <c r="N342" s="315">
        <f t="shared" si="58"/>
        <v>1524.5190578970239</v>
      </c>
      <c r="O342" s="315">
        <f t="shared" si="59"/>
        <v>9147.114347382143</v>
      </c>
      <c r="P342" s="315">
        <f t="shared" si="53"/>
        <v>152.45190578970238</v>
      </c>
      <c r="Q342" s="315">
        <f t="shared" si="60"/>
        <v>79</v>
      </c>
      <c r="R342" s="316">
        <f t="shared" si="54"/>
        <v>5.7893128780899641</v>
      </c>
    </row>
    <row r="343" spans="1:18" ht="15.75" thickBot="1" x14ac:dyDescent="0.3">
      <c r="A343" s="254" t="s">
        <v>519</v>
      </c>
      <c r="B343" s="311">
        <f t="shared" si="61"/>
        <v>335</v>
      </c>
      <c r="C343" s="312" t="s">
        <v>152</v>
      </c>
      <c r="D343" s="312" t="s">
        <v>199</v>
      </c>
      <c r="E343" s="313">
        <v>69</v>
      </c>
      <c r="F343" s="314">
        <f>заміна!$J$9</f>
        <v>5212.2307784558179</v>
      </c>
      <c r="G343" s="314">
        <f>заміна!$J$14</f>
        <v>507.08099872403142</v>
      </c>
      <c r="H343" s="314">
        <f>заміна!$J$15</f>
        <v>194.75031971928692</v>
      </c>
      <c r="I343" s="314">
        <f>заміна!$J$19</f>
        <v>521.22307784558177</v>
      </c>
      <c r="J343" s="314">
        <f>заміна!$J$20</f>
        <v>965.29277621170775</v>
      </c>
      <c r="K343" s="315">
        <f t="shared" si="55"/>
        <v>7400.5779509564263</v>
      </c>
      <c r="L343" s="315">
        <f t="shared" si="56"/>
        <v>222.01733852869279</v>
      </c>
      <c r="M343" s="315">
        <f t="shared" si="57"/>
        <v>7622.5952894851189</v>
      </c>
      <c r="N343" s="315">
        <f t="shared" si="58"/>
        <v>1524.5190578970239</v>
      </c>
      <c r="O343" s="315">
        <f t="shared" si="59"/>
        <v>9147.114347382143</v>
      </c>
      <c r="P343" s="315">
        <f t="shared" si="53"/>
        <v>152.45190578970238</v>
      </c>
      <c r="Q343" s="315">
        <f t="shared" si="60"/>
        <v>69</v>
      </c>
      <c r="R343" s="316">
        <f t="shared" si="54"/>
        <v>6.6283437299870602</v>
      </c>
    </row>
    <row r="344" spans="1:18" ht="15.75" thickBot="1" x14ac:dyDescent="0.3">
      <c r="A344" s="254" t="s">
        <v>519</v>
      </c>
      <c r="B344" s="311">
        <f t="shared" si="61"/>
        <v>336</v>
      </c>
      <c r="C344" s="312" t="s">
        <v>163</v>
      </c>
      <c r="D344" s="312" t="s">
        <v>303</v>
      </c>
      <c r="E344" s="313">
        <v>69</v>
      </c>
      <c r="F344" s="314">
        <f>заміна!$J$9</f>
        <v>5212.2307784558179</v>
      </c>
      <c r="G344" s="314">
        <f>заміна!$J$14</f>
        <v>507.08099872403142</v>
      </c>
      <c r="H344" s="314">
        <f>заміна!$J$15</f>
        <v>194.75031971928692</v>
      </c>
      <c r="I344" s="314">
        <f>заміна!$J$19</f>
        <v>521.22307784558177</v>
      </c>
      <c r="J344" s="314">
        <f>заміна!$J$20</f>
        <v>965.29277621170775</v>
      </c>
      <c r="K344" s="315">
        <f t="shared" si="55"/>
        <v>7400.5779509564263</v>
      </c>
      <c r="L344" s="315">
        <f t="shared" si="56"/>
        <v>222.01733852869279</v>
      </c>
      <c r="M344" s="315">
        <f t="shared" si="57"/>
        <v>7622.5952894851189</v>
      </c>
      <c r="N344" s="315">
        <f t="shared" si="58"/>
        <v>1524.5190578970239</v>
      </c>
      <c r="O344" s="315">
        <f t="shared" si="59"/>
        <v>9147.114347382143</v>
      </c>
      <c r="P344" s="315">
        <f t="shared" si="53"/>
        <v>152.45190578970238</v>
      </c>
      <c r="Q344" s="315">
        <f t="shared" si="60"/>
        <v>69</v>
      </c>
      <c r="R344" s="316">
        <f t="shared" si="54"/>
        <v>6.6283437299870602</v>
      </c>
    </row>
    <row r="345" spans="1:18" ht="15.75" thickBot="1" x14ac:dyDescent="0.3">
      <c r="A345" s="254" t="s">
        <v>519</v>
      </c>
      <c r="B345" s="311">
        <f t="shared" si="61"/>
        <v>337</v>
      </c>
      <c r="C345" s="312" t="s">
        <v>366</v>
      </c>
      <c r="D345" s="312" t="s">
        <v>456</v>
      </c>
      <c r="E345" s="313">
        <v>32</v>
      </c>
      <c r="F345" s="314">
        <f>заміна!$J$9</f>
        <v>5212.2307784558179</v>
      </c>
      <c r="G345" s="314">
        <f>заміна!$J$14</f>
        <v>507.08099872403142</v>
      </c>
      <c r="H345" s="314">
        <f>заміна!$J$15</f>
        <v>194.75031971928692</v>
      </c>
      <c r="I345" s="314">
        <f>заміна!$J$19</f>
        <v>521.22307784558177</v>
      </c>
      <c r="J345" s="314">
        <f>заміна!$J$20</f>
        <v>965.29277621170775</v>
      </c>
      <c r="K345" s="315">
        <f t="shared" si="55"/>
        <v>7400.5779509564263</v>
      </c>
      <c r="L345" s="315">
        <f t="shared" si="56"/>
        <v>222.01733852869279</v>
      </c>
      <c r="M345" s="315">
        <f t="shared" si="57"/>
        <v>7622.5952894851189</v>
      </c>
      <c r="N345" s="315">
        <f t="shared" si="58"/>
        <v>1524.5190578970239</v>
      </c>
      <c r="O345" s="315">
        <f t="shared" si="59"/>
        <v>9147.114347382143</v>
      </c>
      <c r="P345" s="315">
        <f t="shared" si="53"/>
        <v>152.45190578970238</v>
      </c>
      <c r="Q345" s="315">
        <f t="shared" si="60"/>
        <v>32</v>
      </c>
      <c r="R345" s="316">
        <f t="shared" si="54"/>
        <v>14.292366167784598</v>
      </c>
    </row>
    <row r="346" spans="1:18" ht="15.75" thickBot="1" x14ac:dyDescent="0.3">
      <c r="A346" s="254" t="s">
        <v>519</v>
      </c>
      <c r="B346" s="311">
        <f t="shared" si="61"/>
        <v>338</v>
      </c>
      <c r="C346" s="312" t="s">
        <v>408</v>
      </c>
      <c r="D346" s="312" t="s">
        <v>174</v>
      </c>
      <c r="E346" s="313">
        <v>106</v>
      </c>
      <c r="F346" s="314">
        <f>заміна!$J$9</f>
        <v>5212.2307784558179</v>
      </c>
      <c r="G346" s="314">
        <f>заміна!$J$14</f>
        <v>507.08099872403142</v>
      </c>
      <c r="H346" s="314">
        <f>заміна!$J$15</f>
        <v>194.75031971928692</v>
      </c>
      <c r="I346" s="314">
        <f>заміна!$J$19</f>
        <v>521.22307784558177</v>
      </c>
      <c r="J346" s="314">
        <f>заміна!$J$20</f>
        <v>965.29277621170775</v>
      </c>
      <c r="K346" s="315">
        <f t="shared" si="55"/>
        <v>7400.5779509564263</v>
      </c>
      <c r="L346" s="315">
        <f t="shared" si="56"/>
        <v>222.01733852869279</v>
      </c>
      <c r="M346" s="315">
        <f t="shared" si="57"/>
        <v>7622.5952894851189</v>
      </c>
      <c r="N346" s="315">
        <f t="shared" si="58"/>
        <v>1524.5190578970239</v>
      </c>
      <c r="O346" s="315">
        <f t="shared" si="59"/>
        <v>9147.114347382143</v>
      </c>
      <c r="P346" s="315">
        <f t="shared" si="53"/>
        <v>152.45190578970238</v>
      </c>
      <c r="Q346" s="315">
        <f t="shared" si="60"/>
        <v>106</v>
      </c>
      <c r="R346" s="316">
        <f t="shared" si="54"/>
        <v>4.3146765789538408</v>
      </c>
    </row>
    <row r="347" spans="1:18" ht="15.75" thickBot="1" x14ac:dyDescent="0.3">
      <c r="A347" s="254" t="s">
        <v>519</v>
      </c>
      <c r="B347" s="311">
        <f t="shared" si="61"/>
        <v>339</v>
      </c>
      <c r="C347" s="312" t="s">
        <v>336</v>
      </c>
      <c r="D347" s="312" t="s">
        <v>192</v>
      </c>
      <c r="E347" s="313">
        <v>117</v>
      </c>
      <c r="F347" s="314">
        <f>заміна!$J$9</f>
        <v>5212.2307784558179</v>
      </c>
      <c r="G347" s="314">
        <f>заміна!$J$14</f>
        <v>507.08099872403142</v>
      </c>
      <c r="H347" s="314">
        <f>заміна!$J$15</f>
        <v>194.75031971928692</v>
      </c>
      <c r="I347" s="314">
        <f>заміна!$J$19</f>
        <v>521.22307784558177</v>
      </c>
      <c r="J347" s="314">
        <f>заміна!$J$20</f>
        <v>965.29277621170775</v>
      </c>
      <c r="K347" s="315">
        <f t="shared" si="55"/>
        <v>7400.5779509564263</v>
      </c>
      <c r="L347" s="315">
        <f t="shared" si="56"/>
        <v>222.01733852869279</v>
      </c>
      <c r="M347" s="315">
        <f t="shared" si="57"/>
        <v>7622.5952894851189</v>
      </c>
      <c r="N347" s="315">
        <f t="shared" si="58"/>
        <v>1524.5190578970239</v>
      </c>
      <c r="O347" s="315">
        <f t="shared" si="59"/>
        <v>9147.114347382143</v>
      </c>
      <c r="P347" s="315">
        <f t="shared" si="53"/>
        <v>152.45190578970238</v>
      </c>
      <c r="Q347" s="315">
        <f t="shared" si="60"/>
        <v>117</v>
      </c>
      <c r="R347" s="316">
        <f t="shared" si="54"/>
        <v>3.9090232253769841</v>
      </c>
    </row>
    <row r="348" spans="1:18" ht="15.75" thickBot="1" x14ac:dyDescent="0.3">
      <c r="A348" s="254" t="s">
        <v>519</v>
      </c>
      <c r="B348" s="311">
        <f t="shared" si="61"/>
        <v>340</v>
      </c>
      <c r="C348" s="312" t="s">
        <v>321</v>
      </c>
      <c r="D348" s="312" t="s">
        <v>199</v>
      </c>
      <c r="E348" s="313">
        <v>45</v>
      </c>
      <c r="F348" s="314">
        <f>заміна!$J$9</f>
        <v>5212.2307784558179</v>
      </c>
      <c r="G348" s="314">
        <f>заміна!$J$14</f>
        <v>507.08099872403142</v>
      </c>
      <c r="H348" s="314">
        <f>заміна!$J$15</f>
        <v>194.75031971928692</v>
      </c>
      <c r="I348" s="314">
        <f>заміна!$J$19</f>
        <v>521.22307784558177</v>
      </c>
      <c r="J348" s="314">
        <f>заміна!$J$20</f>
        <v>965.29277621170775</v>
      </c>
      <c r="K348" s="315">
        <f t="shared" si="55"/>
        <v>7400.5779509564263</v>
      </c>
      <c r="L348" s="315">
        <f t="shared" si="56"/>
        <v>222.01733852869279</v>
      </c>
      <c r="M348" s="315">
        <f t="shared" si="57"/>
        <v>7622.5952894851189</v>
      </c>
      <c r="N348" s="315">
        <f t="shared" si="58"/>
        <v>1524.5190578970239</v>
      </c>
      <c r="O348" s="315">
        <f t="shared" si="59"/>
        <v>9147.114347382143</v>
      </c>
      <c r="P348" s="315">
        <f t="shared" si="53"/>
        <v>152.45190578970238</v>
      </c>
      <c r="Q348" s="315">
        <f t="shared" si="60"/>
        <v>45</v>
      </c>
      <c r="R348" s="316">
        <f t="shared" si="54"/>
        <v>10.163460385980159</v>
      </c>
    </row>
    <row r="349" spans="1:18" ht="15.75" thickBot="1" x14ac:dyDescent="0.3">
      <c r="A349" s="254" t="s">
        <v>519</v>
      </c>
      <c r="B349" s="311">
        <f t="shared" si="61"/>
        <v>341</v>
      </c>
      <c r="C349" s="312" t="s">
        <v>321</v>
      </c>
      <c r="D349" s="312" t="s">
        <v>217</v>
      </c>
      <c r="E349" s="313">
        <v>71</v>
      </c>
      <c r="F349" s="314">
        <f>заміна!$J$9</f>
        <v>5212.2307784558179</v>
      </c>
      <c r="G349" s="314">
        <f>заміна!$J$14</f>
        <v>507.08099872403142</v>
      </c>
      <c r="H349" s="314">
        <f>заміна!$J$15</f>
        <v>194.75031971928692</v>
      </c>
      <c r="I349" s="314">
        <f>заміна!$J$19</f>
        <v>521.22307784558177</v>
      </c>
      <c r="J349" s="314">
        <f>заміна!$J$20</f>
        <v>965.29277621170775</v>
      </c>
      <c r="K349" s="315">
        <f t="shared" si="55"/>
        <v>7400.5779509564263</v>
      </c>
      <c r="L349" s="315">
        <f t="shared" si="56"/>
        <v>222.01733852869279</v>
      </c>
      <c r="M349" s="315">
        <f t="shared" si="57"/>
        <v>7622.5952894851189</v>
      </c>
      <c r="N349" s="315">
        <f t="shared" si="58"/>
        <v>1524.5190578970239</v>
      </c>
      <c r="O349" s="315">
        <f t="shared" si="59"/>
        <v>9147.114347382143</v>
      </c>
      <c r="P349" s="315">
        <f t="shared" si="53"/>
        <v>152.45190578970238</v>
      </c>
      <c r="Q349" s="315">
        <f t="shared" si="60"/>
        <v>71</v>
      </c>
      <c r="R349" s="316">
        <f t="shared" si="54"/>
        <v>6.4416298221001007</v>
      </c>
    </row>
    <row r="350" spans="1:18" ht="15.75" thickBot="1" x14ac:dyDescent="0.3">
      <c r="A350" s="254" t="s">
        <v>519</v>
      </c>
      <c r="B350" s="311">
        <f t="shared" si="61"/>
        <v>342</v>
      </c>
      <c r="C350" s="312" t="s">
        <v>336</v>
      </c>
      <c r="D350" s="312" t="s">
        <v>301</v>
      </c>
      <c r="E350" s="313">
        <v>116</v>
      </c>
      <c r="F350" s="314">
        <f>заміна!$J$9</f>
        <v>5212.2307784558179</v>
      </c>
      <c r="G350" s="314">
        <f>заміна!$J$14</f>
        <v>507.08099872403142</v>
      </c>
      <c r="H350" s="314">
        <f>заміна!$J$15</f>
        <v>194.75031971928692</v>
      </c>
      <c r="I350" s="314">
        <f>заміна!$J$19</f>
        <v>521.22307784558177</v>
      </c>
      <c r="J350" s="314">
        <f>заміна!$J$20</f>
        <v>965.29277621170775</v>
      </c>
      <c r="K350" s="315">
        <f t="shared" si="55"/>
        <v>7400.5779509564263</v>
      </c>
      <c r="L350" s="315">
        <f t="shared" si="56"/>
        <v>222.01733852869279</v>
      </c>
      <c r="M350" s="315">
        <f t="shared" si="57"/>
        <v>7622.5952894851189</v>
      </c>
      <c r="N350" s="315">
        <f t="shared" si="58"/>
        <v>1524.5190578970239</v>
      </c>
      <c r="O350" s="315">
        <f t="shared" si="59"/>
        <v>9147.114347382143</v>
      </c>
      <c r="P350" s="315">
        <f t="shared" si="53"/>
        <v>152.45190578970238</v>
      </c>
      <c r="Q350" s="315">
        <f t="shared" si="60"/>
        <v>116</v>
      </c>
      <c r="R350" s="316">
        <f t="shared" si="54"/>
        <v>3.94272170145782</v>
      </c>
    </row>
    <row r="351" spans="1:18" ht="15.75" thickBot="1" x14ac:dyDescent="0.3">
      <c r="A351" s="254" t="s">
        <v>519</v>
      </c>
      <c r="B351" s="311">
        <f t="shared" si="61"/>
        <v>343</v>
      </c>
      <c r="C351" s="312" t="s">
        <v>310</v>
      </c>
      <c r="D351" s="312" t="s">
        <v>170</v>
      </c>
      <c r="E351" s="313">
        <v>75</v>
      </c>
      <c r="F351" s="314">
        <f>заміна!$J$9</f>
        <v>5212.2307784558179</v>
      </c>
      <c r="G351" s="314">
        <f>заміна!$J$14</f>
        <v>507.08099872403142</v>
      </c>
      <c r="H351" s="314">
        <f>заміна!$J$15</f>
        <v>194.75031971928692</v>
      </c>
      <c r="I351" s="314">
        <f>заміна!$J$19</f>
        <v>521.22307784558177</v>
      </c>
      <c r="J351" s="314">
        <f>заміна!$J$20</f>
        <v>965.29277621170775</v>
      </c>
      <c r="K351" s="315">
        <f t="shared" si="55"/>
        <v>7400.5779509564263</v>
      </c>
      <c r="L351" s="315">
        <f t="shared" si="56"/>
        <v>222.01733852869279</v>
      </c>
      <c r="M351" s="315">
        <f t="shared" si="57"/>
        <v>7622.5952894851189</v>
      </c>
      <c r="N351" s="315">
        <f t="shared" si="58"/>
        <v>1524.5190578970239</v>
      </c>
      <c r="O351" s="315">
        <f t="shared" si="59"/>
        <v>9147.114347382143</v>
      </c>
      <c r="P351" s="315">
        <f t="shared" si="53"/>
        <v>152.45190578970238</v>
      </c>
      <c r="Q351" s="315">
        <f t="shared" si="60"/>
        <v>75</v>
      </c>
      <c r="R351" s="316">
        <f t="shared" si="54"/>
        <v>6.0980762315880952</v>
      </c>
    </row>
    <row r="352" spans="1:18" ht="15.75" thickBot="1" x14ac:dyDescent="0.3">
      <c r="A352" s="254" t="s">
        <v>519</v>
      </c>
      <c r="B352" s="311">
        <f t="shared" si="61"/>
        <v>344</v>
      </c>
      <c r="C352" s="312" t="s">
        <v>310</v>
      </c>
      <c r="D352" s="312" t="s">
        <v>172</v>
      </c>
      <c r="E352" s="313">
        <v>60</v>
      </c>
      <c r="F352" s="314">
        <f>заміна!$J$9</f>
        <v>5212.2307784558179</v>
      </c>
      <c r="G352" s="314">
        <f>заміна!$J$14</f>
        <v>507.08099872403142</v>
      </c>
      <c r="H352" s="314">
        <f>заміна!$J$15</f>
        <v>194.75031971928692</v>
      </c>
      <c r="I352" s="314">
        <f>заміна!$J$19</f>
        <v>521.22307784558177</v>
      </c>
      <c r="J352" s="314">
        <f>заміна!$J$20</f>
        <v>965.29277621170775</v>
      </c>
      <c r="K352" s="315">
        <f t="shared" si="55"/>
        <v>7400.5779509564263</v>
      </c>
      <c r="L352" s="315">
        <f t="shared" si="56"/>
        <v>222.01733852869279</v>
      </c>
      <c r="M352" s="315">
        <f t="shared" si="57"/>
        <v>7622.5952894851189</v>
      </c>
      <c r="N352" s="315">
        <f t="shared" si="58"/>
        <v>1524.5190578970239</v>
      </c>
      <c r="O352" s="315">
        <f t="shared" si="59"/>
        <v>9147.114347382143</v>
      </c>
      <c r="P352" s="315">
        <f t="shared" si="53"/>
        <v>152.45190578970238</v>
      </c>
      <c r="Q352" s="315">
        <f t="shared" si="60"/>
        <v>60</v>
      </c>
      <c r="R352" s="316">
        <f t="shared" si="54"/>
        <v>7.622595289485119</v>
      </c>
    </row>
    <row r="353" spans="1:18" ht="15.75" thickBot="1" x14ac:dyDescent="0.3">
      <c r="A353" s="254" t="s">
        <v>519</v>
      </c>
      <c r="B353" s="311">
        <f t="shared" si="61"/>
        <v>345</v>
      </c>
      <c r="C353" s="312" t="s">
        <v>155</v>
      </c>
      <c r="D353" s="312" t="s">
        <v>356</v>
      </c>
      <c r="E353" s="313">
        <v>34</v>
      </c>
      <c r="F353" s="314">
        <f>заміна!$J$9</f>
        <v>5212.2307784558179</v>
      </c>
      <c r="G353" s="314">
        <f>заміна!$J$14</f>
        <v>507.08099872403142</v>
      </c>
      <c r="H353" s="314">
        <f>заміна!$J$15</f>
        <v>194.75031971928692</v>
      </c>
      <c r="I353" s="314">
        <f>заміна!$J$19</f>
        <v>521.22307784558177</v>
      </c>
      <c r="J353" s="314">
        <f>заміна!$J$20</f>
        <v>965.29277621170775</v>
      </c>
      <c r="K353" s="315">
        <f t="shared" si="55"/>
        <v>7400.5779509564263</v>
      </c>
      <c r="L353" s="315">
        <f t="shared" si="56"/>
        <v>222.01733852869279</v>
      </c>
      <c r="M353" s="315">
        <f t="shared" si="57"/>
        <v>7622.5952894851189</v>
      </c>
      <c r="N353" s="315">
        <f t="shared" si="58"/>
        <v>1524.5190578970239</v>
      </c>
      <c r="O353" s="315">
        <f t="shared" si="59"/>
        <v>9147.114347382143</v>
      </c>
      <c r="P353" s="315">
        <f t="shared" si="53"/>
        <v>152.45190578970238</v>
      </c>
      <c r="Q353" s="315">
        <f t="shared" si="60"/>
        <v>34</v>
      </c>
      <c r="R353" s="316">
        <f t="shared" si="54"/>
        <v>13.451638746150209</v>
      </c>
    </row>
    <row r="354" spans="1:18" ht="15.75" thickBot="1" x14ac:dyDescent="0.3">
      <c r="A354" s="261" t="s">
        <v>519</v>
      </c>
      <c r="B354" s="311">
        <f t="shared" si="61"/>
        <v>346</v>
      </c>
      <c r="C354" s="312" t="s">
        <v>155</v>
      </c>
      <c r="D354" s="312" t="s">
        <v>188</v>
      </c>
      <c r="E354" s="313">
        <v>67</v>
      </c>
      <c r="F354" s="314">
        <f>заміна!$J$9</f>
        <v>5212.2307784558179</v>
      </c>
      <c r="G354" s="314">
        <f>заміна!$J$14</f>
        <v>507.08099872403142</v>
      </c>
      <c r="H354" s="314">
        <f>заміна!$J$15</f>
        <v>194.75031971928692</v>
      </c>
      <c r="I354" s="314">
        <f>заміна!$J$19</f>
        <v>521.22307784558177</v>
      </c>
      <c r="J354" s="314">
        <f>заміна!$J$20</f>
        <v>965.29277621170775</v>
      </c>
      <c r="K354" s="315">
        <f t="shared" si="55"/>
        <v>7400.5779509564263</v>
      </c>
      <c r="L354" s="315">
        <f t="shared" si="56"/>
        <v>222.01733852869279</v>
      </c>
      <c r="M354" s="315">
        <f t="shared" si="57"/>
        <v>7622.5952894851189</v>
      </c>
      <c r="N354" s="315">
        <f t="shared" si="58"/>
        <v>1524.5190578970239</v>
      </c>
      <c r="O354" s="315">
        <f t="shared" si="59"/>
        <v>9147.114347382143</v>
      </c>
      <c r="P354" s="315">
        <f t="shared" si="53"/>
        <v>152.45190578970238</v>
      </c>
      <c r="Q354" s="315">
        <f t="shared" si="60"/>
        <v>67</v>
      </c>
      <c r="R354" s="316">
        <f t="shared" si="54"/>
        <v>6.8262047368523451</v>
      </c>
    </row>
    <row r="355" spans="1:18" ht="15.75" thickBot="1" x14ac:dyDescent="0.3">
      <c r="A355" s="254" t="s">
        <v>519</v>
      </c>
      <c r="B355" s="311">
        <f t="shared" si="61"/>
        <v>347</v>
      </c>
      <c r="C355" s="312" t="s">
        <v>149</v>
      </c>
      <c r="D355" s="312" t="s">
        <v>208</v>
      </c>
      <c r="E355" s="313">
        <v>64</v>
      </c>
      <c r="F355" s="314">
        <f>заміна!$J$9</f>
        <v>5212.2307784558179</v>
      </c>
      <c r="G355" s="314">
        <f>заміна!$J$14</f>
        <v>507.08099872403142</v>
      </c>
      <c r="H355" s="314">
        <f>заміна!$J$15</f>
        <v>194.75031971928692</v>
      </c>
      <c r="I355" s="314">
        <f>заміна!$J$19</f>
        <v>521.22307784558177</v>
      </c>
      <c r="J355" s="314">
        <f>заміна!$J$20</f>
        <v>965.29277621170775</v>
      </c>
      <c r="K355" s="315">
        <f t="shared" si="55"/>
        <v>7400.5779509564263</v>
      </c>
      <c r="L355" s="315">
        <f t="shared" si="56"/>
        <v>222.01733852869279</v>
      </c>
      <c r="M355" s="315">
        <f t="shared" si="57"/>
        <v>7622.5952894851189</v>
      </c>
      <c r="N355" s="315">
        <f t="shared" si="58"/>
        <v>1524.5190578970239</v>
      </c>
      <c r="O355" s="315">
        <f t="shared" si="59"/>
        <v>9147.114347382143</v>
      </c>
      <c r="P355" s="315">
        <f t="shared" si="53"/>
        <v>152.45190578970238</v>
      </c>
      <c r="Q355" s="315">
        <f t="shared" si="60"/>
        <v>64</v>
      </c>
      <c r="R355" s="316">
        <f t="shared" si="54"/>
        <v>7.1461830838922991</v>
      </c>
    </row>
    <row r="356" spans="1:18" ht="15.75" thickBot="1" x14ac:dyDescent="0.3">
      <c r="A356" s="254" t="s">
        <v>519</v>
      </c>
      <c r="B356" s="311">
        <f t="shared" si="61"/>
        <v>348</v>
      </c>
      <c r="C356" s="312" t="s">
        <v>149</v>
      </c>
      <c r="D356" s="312" t="s">
        <v>167</v>
      </c>
      <c r="E356" s="313">
        <v>72</v>
      </c>
      <c r="F356" s="314">
        <f>заміна!$J$9</f>
        <v>5212.2307784558179</v>
      </c>
      <c r="G356" s="314">
        <f>заміна!$J$14</f>
        <v>507.08099872403142</v>
      </c>
      <c r="H356" s="314">
        <f>заміна!$J$15</f>
        <v>194.75031971928692</v>
      </c>
      <c r="I356" s="314">
        <f>заміна!$J$19</f>
        <v>521.22307784558177</v>
      </c>
      <c r="J356" s="314">
        <f>заміна!$J$20</f>
        <v>965.29277621170775</v>
      </c>
      <c r="K356" s="315">
        <f t="shared" si="55"/>
        <v>7400.5779509564263</v>
      </c>
      <c r="L356" s="315">
        <f t="shared" si="56"/>
        <v>222.01733852869279</v>
      </c>
      <c r="M356" s="315">
        <f t="shared" si="57"/>
        <v>7622.5952894851189</v>
      </c>
      <c r="N356" s="315">
        <f t="shared" si="58"/>
        <v>1524.5190578970239</v>
      </c>
      <c r="O356" s="315">
        <f t="shared" si="59"/>
        <v>9147.114347382143</v>
      </c>
      <c r="P356" s="315">
        <f t="shared" si="53"/>
        <v>152.45190578970238</v>
      </c>
      <c r="Q356" s="315">
        <f t="shared" si="60"/>
        <v>72</v>
      </c>
      <c r="R356" s="316">
        <f t="shared" si="54"/>
        <v>6.3521627412375992</v>
      </c>
    </row>
    <row r="357" spans="1:18" ht="15.75" thickBot="1" x14ac:dyDescent="0.3">
      <c r="A357" s="254" t="s">
        <v>519</v>
      </c>
      <c r="B357" s="311">
        <f t="shared" si="61"/>
        <v>349</v>
      </c>
      <c r="C357" s="312" t="s">
        <v>149</v>
      </c>
      <c r="D357" s="312" t="s">
        <v>199</v>
      </c>
      <c r="E357" s="313">
        <v>103</v>
      </c>
      <c r="F357" s="314">
        <f>заміна!$J$9</f>
        <v>5212.2307784558179</v>
      </c>
      <c r="G357" s="314">
        <f>заміна!$J$14</f>
        <v>507.08099872403142</v>
      </c>
      <c r="H357" s="314">
        <f>заміна!$J$15</f>
        <v>194.75031971928692</v>
      </c>
      <c r="I357" s="314">
        <f>заміна!$J$19</f>
        <v>521.22307784558177</v>
      </c>
      <c r="J357" s="314">
        <f>заміна!$J$20</f>
        <v>965.29277621170775</v>
      </c>
      <c r="K357" s="315">
        <f t="shared" si="55"/>
        <v>7400.5779509564263</v>
      </c>
      <c r="L357" s="315">
        <f t="shared" si="56"/>
        <v>222.01733852869279</v>
      </c>
      <c r="M357" s="315">
        <f t="shared" si="57"/>
        <v>7622.5952894851189</v>
      </c>
      <c r="N357" s="315">
        <f t="shared" si="58"/>
        <v>1524.5190578970239</v>
      </c>
      <c r="O357" s="315">
        <f t="shared" si="59"/>
        <v>9147.114347382143</v>
      </c>
      <c r="P357" s="315">
        <f t="shared" si="53"/>
        <v>152.45190578970238</v>
      </c>
      <c r="Q357" s="315">
        <f t="shared" si="60"/>
        <v>103</v>
      </c>
      <c r="R357" s="316">
        <f t="shared" si="54"/>
        <v>4.4403467705738553</v>
      </c>
    </row>
    <row r="358" spans="1:18" ht="15.75" thickBot="1" x14ac:dyDescent="0.3">
      <c r="A358" s="262" t="s">
        <v>519</v>
      </c>
      <c r="B358" s="311">
        <f t="shared" si="61"/>
        <v>350</v>
      </c>
      <c r="C358" s="312" t="s">
        <v>146</v>
      </c>
      <c r="D358" s="312" t="s">
        <v>457</v>
      </c>
      <c r="E358" s="313">
        <v>72</v>
      </c>
      <c r="F358" s="314">
        <f>заміна!$J$9</f>
        <v>5212.2307784558179</v>
      </c>
      <c r="G358" s="314">
        <f>заміна!$J$14</f>
        <v>507.08099872403142</v>
      </c>
      <c r="H358" s="314">
        <f>заміна!$J$15</f>
        <v>194.75031971928692</v>
      </c>
      <c r="I358" s="314">
        <f>заміна!$J$19</f>
        <v>521.22307784558177</v>
      </c>
      <c r="J358" s="314">
        <f>заміна!$J$20</f>
        <v>965.29277621170775</v>
      </c>
      <c r="K358" s="315">
        <f t="shared" si="55"/>
        <v>7400.5779509564263</v>
      </c>
      <c r="L358" s="315">
        <f t="shared" si="56"/>
        <v>222.01733852869279</v>
      </c>
      <c r="M358" s="315">
        <f t="shared" si="57"/>
        <v>7622.5952894851189</v>
      </c>
      <c r="N358" s="315">
        <f t="shared" si="58"/>
        <v>1524.5190578970239</v>
      </c>
      <c r="O358" s="315">
        <f t="shared" si="59"/>
        <v>9147.114347382143</v>
      </c>
      <c r="P358" s="315">
        <f t="shared" si="53"/>
        <v>152.45190578970238</v>
      </c>
      <c r="Q358" s="315">
        <f t="shared" si="60"/>
        <v>72</v>
      </c>
      <c r="R358" s="316">
        <f t="shared" si="54"/>
        <v>6.3521627412375992</v>
      </c>
    </row>
    <row r="359" spans="1:18" ht="15.75" thickBot="1" x14ac:dyDescent="0.3">
      <c r="A359" s="254" t="s">
        <v>519</v>
      </c>
      <c r="B359" s="311">
        <f t="shared" si="61"/>
        <v>351</v>
      </c>
      <c r="C359" s="312" t="s">
        <v>347</v>
      </c>
      <c r="D359" s="312" t="s">
        <v>458</v>
      </c>
      <c r="E359" s="313">
        <v>95</v>
      </c>
      <c r="F359" s="314">
        <f>заміна!$J$9</f>
        <v>5212.2307784558179</v>
      </c>
      <c r="G359" s="314">
        <f>заміна!$J$14</f>
        <v>507.08099872403142</v>
      </c>
      <c r="H359" s="314">
        <f>заміна!$J$15</f>
        <v>194.75031971928692</v>
      </c>
      <c r="I359" s="314">
        <f>заміна!$J$19</f>
        <v>521.22307784558177</v>
      </c>
      <c r="J359" s="314">
        <f>заміна!$J$20</f>
        <v>965.29277621170775</v>
      </c>
      <c r="K359" s="315">
        <f t="shared" si="55"/>
        <v>7400.5779509564263</v>
      </c>
      <c r="L359" s="315">
        <f t="shared" si="56"/>
        <v>222.01733852869279</v>
      </c>
      <c r="M359" s="315">
        <f t="shared" si="57"/>
        <v>7622.5952894851189</v>
      </c>
      <c r="N359" s="315">
        <f t="shared" si="58"/>
        <v>1524.5190578970239</v>
      </c>
      <c r="O359" s="315">
        <f t="shared" si="59"/>
        <v>9147.114347382143</v>
      </c>
      <c r="P359" s="315">
        <f t="shared" si="53"/>
        <v>152.45190578970238</v>
      </c>
      <c r="Q359" s="315">
        <f t="shared" si="60"/>
        <v>95</v>
      </c>
      <c r="R359" s="316">
        <f t="shared" si="54"/>
        <v>4.814270709148496</v>
      </c>
    </row>
    <row r="360" spans="1:18" x14ac:dyDescent="0.25">
      <c r="A360" s="397" t="s">
        <v>519</v>
      </c>
      <c r="B360" s="395">
        <f t="shared" si="61"/>
        <v>352</v>
      </c>
      <c r="C360" s="317" t="s">
        <v>347</v>
      </c>
      <c r="D360" s="317" t="s">
        <v>174</v>
      </c>
      <c r="E360" s="318">
        <v>32</v>
      </c>
      <c r="F360" s="391">
        <v>5212.4135634514441</v>
      </c>
      <c r="G360" s="391">
        <v>507.08099872403142</v>
      </c>
      <c r="H360" s="391">
        <v>195.07784924684597</v>
      </c>
      <c r="I360" s="391">
        <v>521.24135634514437</v>
      </c>
      <c r="J360" s="391">
        <v>965.37206516511992</v>
      </c>
      <c r="K360" s="391">
        <f t="shared" si="55"/>
        <v>7401.1858329325869</v>
      </c>
      <c r="L360" s="391">
        <f t="shared" si="56"/>
        <v>222.03557498797761</v>
      </c>
      <c r="M360" s="391">
        <f t="shared" si="57"/>
        <v>7623.2214079205642</v>
      </c>
      <c r="N360" s="391">
        <f t="shared" si="58"/>
        <v>1524.6442815841128</v>
      </c>
      <c r="O360" s="391">
        <f t="shared" si="59"/>
        <v>9147.865689504677</v>
      </c>
      <c r="P360" s="391">
        <v>152.46442815841127</v>
      </c>
      <c r="Q360" s="319">
        <f t="shared" si="60"/>
        <v>32</v>
      </c>
      <c r="R360" s="393">
        <f>P360*3/(Q360+Q361+Q362)</f>
        <v>2.1373517966132423</v>
      </c>
    </row>
    <row r="361" spans="1:18" x14ac:dyDescent="0.25">
      <c r="A361" s="405"/>
      <c r="B361" s="404"/>
      <c r="C361" s="323" t="s">
        <v>347</v>
      </c>
      <c r="D361" s="323" t="s">
        <v>459</v>
      </c>
      <c r="E361" s="324">
        <v>86</v>
      </c>
      <c r="F361" s="400"/>
      <c r="G361" s="400">
        <f>обслуговування!$F$14</f>
        <v>514.75357322849766</v>
      </c>
      <c r="H361" s="400">
        <f>обслуговування!$F$15</f>
        <v>590.82555883754219</v>
      </c>
      <c r="I361" s="400">
        <f>обслуговування!$F$20</f>
        <v>1.8354693222222223</v>
      </c>
      <c r="J361" s="400">
        <f>обслуговування!$F$21</f>
        <v>168.86539419157262</v>
      </c>
      <c r="K361" s="400">
        <f t="shared" si="55"/>
        <v>1276.2799955798348</v>
      </c>
      <c r="L361" s="400">
        <f t="shared" si="56"/>
        <v>38.288399867395043</v>
      </c>
      <c r="M361" s="400">
        <f t="shared" si="57"/>
        <v>1314.5683954472299</v>
      </c>
      <c r="N361" s="400">
        <f t="shared" si="58"/>
        <v>262.91367908944602</v>
      </c>
      <c r="O361" s="400">
        <f t="shared" si="59"/>
        <v>1577.482074536676</v>
      </c>
      <c r="P361" s="400"/>
      <c r="Q361" s="325">
        <f t="shared" si="60"/>
        <v>86</v>
      </c>
      <c r="R361" s="399"/>
    </row>
    <row r="362" spans="1:18" ht="15.75" thickBot="1" x14ac:dyDescent="0.3">
      <c r="A362" s="398"/>
      <c r="B362" s="396"/>
      <c r="C362" s="320" t="s">
        <v>347</v>
      </c>
      <c r="D362" s="320" t="s">
        <v>407</v>
      </c>
      <c r="E362" s="321">
        <v>96</v>
      </c>
      <c r="F362" s="392"/>
      <c r="G362" s="392">
        <f>обслуговування!$F$14</f>
        <v>514.75357322849766</v>
      </c>
      <c r="H362" s="392">
        <f>обслуговування!$F$15</f>
        <v>590.82555883754219</v>
      </c>
      <c r="I362" s="392">
        <f>обслуговування!$F$20</f>
        <v>1.8354693222222223</v>
      </c>
      <c r="J362" s="392">
        <f>обслуговування!$F$21</f>
        <v>168.86539419157262</v>
      </c>
      <c r="K362" s="392">
        <f t="shared" si="55"/>
        <v>1276.2799955798348</v>
      </c>
      <c r="L362" s="392">
        <f t="shared" si="56"/>
        <v>38.288399867395043</v>
      </c>
      <c r="M362" s="392">
        <f t="shared" si="57"/>
        <v>1314.5683954472299</v>
      </c>
      <c r="N362" s="392">
        <f t="shared" si="58"/>
        <v>262.91367908944602</v>
      </c>
      <c r="O362" s="392">
        <f t="shared" si="59"/>
        <v>1577.482074536676</v>
      </c>
      <c r="P362" s="392"/>
      <c r="Q362" s="322">
        <f t="shared" si="60"/>
        <v>96</v>
      </c>
      <c r="R362" s="394"/>
    </row>
    <row r="363" spans="1:18" ht="15.75" thickBot="1" x14ac:dyDescent="0.3">
      <c r="A363" s="254" t="s">
        <v>519</v>
      </c>
      <c r="B363" s="311">
        <f>B360+1</f>
        <v>353</v>
      </c>
      <c r="C363" s="312" t="s">
        <v>321</v>
      </c>
      <c r="D363" s="312" t="s">
        <v>208</v>
      </c>
      <c r="E363" s="313">
        <v>152</v>
      </c>
      <c r="F363" s="314">
        <f>заміна!$J$9</f>
        <v>5212.2307784558179</v>
      </c>
      <c r="G363" s="314">
        <f>заміна!$J$14</f>
        <v>507.08099872403142</v>
      </c>
      <c r="H363" s="314">
        <f>заміна!$J$15</f>
        <v>194.75031971928692</v>
      </c>
      <c r="I363" s="314">
        <f>заміна!$J$19</f>
        <v>521.22307784558177</v>
      </c>
      <c r="J363" s="314">
        <f>заміна!$J$20</f>
        <v>965.29277621170775</v>
      </c>
      <c r="K363" s="315">
        <f t="shared" si="55"/>
        <v>7400.5779509564263</v>
      </c>
      <c r="L363" s="315">
        <f t="shared" si="56"/>
        <v>222.01733852869279</v>
      </c>
      <c r="M363" s="315">
        <f t="shared" si="57"/>
        <v>7622.5952894851189</v>
      </c>
      <c r="N363" s="315">
        <f t="shared" si="58"/>
        <v>1524.5190578970239</v>
      </c>
      <c r="O363" s="315">
        <f t="shared" si="59"/>
        <v>9147.114347382143</v>
      </c>
      <c r="P363" s="315">
        <f t="shared" ref="P363" si="62">O363/5/12</f>
        <v>152.45190578970238</v>
      </c>
      <c r="Q363" s="315">
        <f t="shared" si="60"/>
        <v>152</v>
      </c>
      <c r="R363" s="316">
        <f t="shared" ref="R363" si="63">P363*3/Q363</f>
        <v>3.0089191932178103</v>
      </c>
    </row>
    <row r="364" spans="1:18" x14ac:dyDescent="0.25">
      <c r="A364" s="397" t="s">
        <v>519</v>
      </c>
      <c r="B364" s="395">
        <f t="shared" si="61"/>
        <v>354</v>
      </c>
      <c r="C364" s="317" t="s">
        <v>160</v>
      </c>
      <c r="D364" s="317" t="s">
        <v>167</v>
      </c>
      <c r="E364" s="318">
        <v>26</v>
      </c>
      <c r="F364" s="391">
        <v>5212.4135634514441</v>
      </c>
      <c r="G364" s="391">
        <v>507.08099872403142</v>
      </c>
      <c r="H364" s="391">
        <v>195.07784924684597</v>
      </c>
      <c r="I364" s="391">
        <v>521.24135634514437</v>
      </c>
      <c r="J364" s="391">
        <v>965.37206516511992</v>
      </c>
      <c r="K364" s="391">
        <f t="shared" si="55"/>
        <v>7401.1858329325869</v>
      </c>
      <c r="L364" s="391">
        <f t="shared" si="56"/>
        <v>222.03557498797761</v>
      </c>
      <c r="M364" s="391">
        <f t="shared" si="57"/>
        <v>7623.2214079205642</v>
      </c>
      <c r="N364" s="391">
        <f t="shared" si="58"/>
        <v>1524.6442815841128</v>
      </c>
      <c r="O364" s="391">
        <f t="shared" si="59"/>
        <v>9147.865689504677</v>
      </c>
      <c r="P364" s="420">
        <v>152.46442815841127</v>
      </c>
      <c r="Q364" s="319">
        <f t="shared" si="60"/>
        <v>26</v>
      </c>
      <c r="R364" s="393">
        <f>P364*3/(Q364+Q365)</f>
        <v>11.15593376768863</v>
      </c>
    </row>
    <row r="365" spans="1:18" ht="15.75" thickBot="1" x14ac:dyDescent="0.3">
      <c r="A365" s="398"/>
      <c r="B365" s="396"/>
      <c r="C365" s="320" t="s">
        <v>160</v>
      </c>
      <c r="D365" s="320" t="s">
        <v>184</v>
      </c>
      <c r="E365" s="321">
        <v>15</v>
      </c>
      <c r="F365" s="392"/>
      <c r="G365" s="392">
        <f>обслуговування!$F$14</f>
        <v>514.75357322849766</v>
      </c>
      <c r="H365" s="392">
        <f>обслуговування!$F$15</f>
        <v>590.82555883754219</v>
      </c>
      <c r="I365" s="392">
        <f>обслуговування!$F$20</f>
        <v>1.8354693222222223</v>
      </c>
      <c r="J365" s="392">
        <f>обслуговування!$F$21</f>
        <v>168.86539419157262</v>
      </c>
      <c r="K365" s="392">
        <f t="shared" si="55"/>
        <v>1276.2799955798348</v>
      </c>
      <c r="L365" s="392">
        <f t="shared" si="56"/>
        <v>38.288399867395043</v>
      </c>
      <c r="M365" s="392">
        <f t="shared" si="57"/>
        <v>1314.5683954472299</v>
      </c>
      <c r="N365" s="392">
        <f t="shared" si="58"/>
        <v>262.91367908944602</v>
      </c>
      <c r="O365" s="392">
        <f t="shared" si="59"/>
        <v>1577.482074536676</v>
      </c>
      <c r="P365" s="421"/>
      <c r="Q365" s="322">
        <f t="shared" si="60"/>
        <v>15</v>
      </c>
      <c r="R365" s="394"/>
    </row>
    <row r="366" spans="1:18" ht="15.75" thickBot="1" x14ac:dyDescent="0.3">
      <c r="A366" s="254" t="s">
        <v>519</v>
      </c>
      <c r="B366" s="311">
        <f>B364+1</f>
        <v>355</v>
      </c>
      <c r="C366" s="312" t="s">
        <v>391</v>
      </c>
      <c r="D366" s="312" t="s">
        <v>460</v>
      </c>
      <c r="E366" s="313">
        <v>88</v>
      </c>
      <c r="F366" s="314">
        <f>заміна!$J$9</f>
        <v>5212.2307784558179</v>
      </c>
      <c r="G366" s="314">
        <f>заміна!$J$14</f>
        <v>507.08099872403142</v>
      </c>
      <c r="H366" s="314">
        <f>заміна!$J$15</f>
        <v>194.75031971928692</v>
      </c>
      <c r="I366" s="314">
        <f>заміна!$J$19</f>
        <v>521.22307784558177</v>
      </c>
      <c r="J366" s="314">
        <f>заміна!$J$20</f>
        <v>965.29277621170775</v>
      </c>
      <c r="K366" s="315">
        <f t="shared" si="55"/>
        <v>7400.5779509564263</v>
      </c>
      <c r="L366" s="315">
        <f t="shared" si="56"/>
        <v>222.01733852869279</v>
      </c>
      <c r="M366" s="315">
        <f t="shared" si="57"/>
        <v>7622.5952894851189</v>
      </c>
      <c r="N366" s="315">
        <f t="shared" si="58"/>
        <v>1524.5190578970239</v>
      </c>
      <c r="O366" s="315">
        <f t="shared" si="59"/>
        <v>9147.114347382143</v>
      </c>
      <c r="P366" s="315">
        <f t="shared" ref="P366:P367" si="64">O366/5/12</f>
        <v>152.45190578970238</v>
      </c>
      <c r="Q366" s="315">
        <f t="shared" si="60"/>
        <v>88</v>
      </c>
      <c r="R366" s="316">
        <f t="shared" ref="R366:R367" si="65">P366*3/Q366</f>
        <v>5.1972240610125811</v>
      </c>
    </row>
    <row r="367" spans="1:18" ht="15.75" thickBot="1" x14ac:dyDescent="0.3">
      <c r="A367" s="254" t="s">
        <v>519</v>
      </c>
      <c r="B367" s="311">
        <f t="shared" si="61"/>
        <v>356</v>
      </c>
      <c r="C367" s="312" t="s">
        <v>347</v>
      </c>
      <c r="D367" s="312" t="s">
        <v>461</v>
      </c>
      <c r="E367" s="313">
        <v>80</v>
      </c>
      <c r="F367" s="314">
        <f>заміна!$J$9</f>
        <v>5212.2307784558179</v>
      </c>
      <c r="G367" s="314">
        <f>заміна!$J$14</f>
        <v>507.08099872403142</v>
      </c>
      <c r="H367" s="314">
        <f>заміна!$J$15</f>
        <v>194.75031971928692</v>
      </c>
      <c r="I367" s="314">
        <f>заміна!$J$19</f>
        <v>521.22307784558177</v>
      </c>
      <c r="J367" s="314">
        <f>заміна!$J$20</f>
        <v>965.29277621170775</v>
      </c>
      <c r="K367" s="315">
        <f t="shared" si="55"/>
        <v>7400.5779509564263</v>
      </c>
      <c r="L367" s="315">
        <f t="shared" si="56"/>
        <v>222.01733852869279</v>
      </c>
      <c r="M367" s="315">
        <f t="shared" si="57"/>
        <v>7622.5952894851189</v>
      </c>
      <c r="N367" s="315">
        <f t="shared" si="58"/>
        <v>1524.5190578970239</v>
      </c>
      <c r="O367" s="315">
        <f t="shared" si="59"/>
        <v>9147.114347382143</v>
      </c>
      <c r="P367" s="315">
        <f t="shared" si="64"/>
        <v>152.45190578970238</v>
      </c>
      <c r="Q367" s="315">
        <f t="shared" si="60"/>
        <v>80</v>
      </c>
      <c r="R367" s="316">
        <f t="shared" si="65"/>
        <v>5.7169464671138392</v>
      </c>
    </row>
    <row r="368" spans="1:18" x14ac:dyDescent="0.25">
      <c r="A368" s="397" t="s">
        <v>519</v>
      </c>
      <c r="B368" s="395">
        <f t="shared" si="61"/>
        <v>357</v>
      </c>
      <c r="C368" s="317" t="s">
        <v>360</v>
      </c>
      <c r="D368" s="317" t="s">
        <v>462</v>
      </c>
      <c r="E368" s="318">
        <v>80</v>
      </c>
      <c r="F368" s="391">
        <v>5212.4135634514441</v>
      </c>
      <c r="G368" s="391">
        <v>507.08099872403142</v>
      </c>
      <c r="H368" s="391">
        <v>195.07784924684597</v>
      </c>
      <c r="I368" s="391">
        <v>521.24135634514437</v>
      </c>
      <c r="J368" s="391">
        <v>965.37206516511992</v>
      </c>
      <c r="K368" s="391">
        <f t="shared" si="55"/>
        <v>7401.1858329325869</v>
      </c>
      <c r="L368" s="391">
        <f t="shared" si="56"/>
        <v>222.03557498797761</v>
      </c>
      <c r="M368" s="391">
        <f t="shared" si="57"/>
        <v>7623.2214079205642</v>
      </c>
      <c r="N368" s="391">
        <f t="shared" si="58"/>
        <v>1524.6442815841128</v>
      </c>
      <c r="O368" s="391">
        <f t="shared" si="59"/>
        <v>9147.865689504677</v>
      </c>
      <c r="P368" s="391">
        <v>152.46442815841127</v>
      </c>
      <c r="Q368" s="319">
        <f t="shared" si="60"/>
        <v>80</v>
      </c>
      <c r="R368" s="393">
        <f>P368*3/(Q368+Q369)</f>
        <v>2.8766873237436088</v>
      </c>
    </row>
    <row r="369" spans="1:18" ht="15.75" thickBot="1" x14ac:dyDescent="0.3">
      <c r="A369" s="398"/>
      <c r="B369" s="396">
        <f t="shared" si="61"/>
        <v>358</v>
      </c>
      <c r="C369" s="320" t="s">
        <v>360</v>
      </c>
      <c r="D369" s="320" t="s">
        <v>463</v>
      </c>
      <c r="E369" s="321">
        <v>79</v>
      </c>
      <c r="F369" s="392"/>
      <c r="G369" s="392">
        <f>обслуговування!$F$14</f>
        <v>514.75357322849766</v>
      </c>
      <c r="H369" s="392">
        <f>обслуговування!$F$15</f>
        <v>590.82555883754219</v>
      </c>
      <c r="I369" s="392">
        <f>обслуговування!$F$20</f>
        <v>1.8354693222222223</v>
      </c>
      <c r="J369" s="392">
        <f>обслуговування!$F$21</f>
        <v>168.86539419157262</v>
      </c>
      <c r="K369" s="392">
        <f t="shared" si="55"/>
        <v>1276.2799955798348</v>
      </c>
      <c r="L369" s="392">
        <f t="shared" si="56"/>
        <v>38.288399867395043</v>
      </c>
      <c r="M369" s="392">
        <f t="shared" si="57"/>
        <v>1314.5683954472299</v>
      </c>
      <c r="N369" s="392">
        <f t="shared" si="58"/>
        <v>262.91367908944602</v>
      </c>
      <c r="O369" s="392">
        <f t="shared" si="59"/>
        <v>1577.482074536676</v>
      </c>
      <c r="P369" s="392"/>
      <c r="Q369" s="322">
        <f t="shared" si="60"/>
        <v>79</v>
      </c>
      <c r="R369" s="394"/>
    </row>
    <row r="370" spans="1:18" x14ac:dyDescent="0.25">
      <c r="A370" s="397" t="s">
        <v>519</v>
      </c>
      <c r="B370" s="395">
        <f t="shared" si="61"/>
        <v>359</v>
      </c>
      <c r="C370" s="317" t="s">
        <v>360</v>
      </c>
      <c r="D370" s="317" t="s">
        <v>464</v>
      </c>
      <c r="E370" s="318">
        <v>34</v>
      </c>
      <c r="F370" s="391">
        <v>5212.4135634514441</v>
      </c>
      <c r="G370" s="391">
        <v>507.08099872403142</v>
      </c>
      <c r="H370" s="391">
        <v>195.07784924684597</v>
      </c>
      <c r="I370" s="391">
        <v>521.24135634514437</v>
      </c>
      <c r="J370" s="391">
        <v>965.37206516511992</v>
      </c>
      <c r="K370" s="391">
        <f t="shared" si="55"/>
        <v>7401.1858329325869</v>
      </c>
      <c r="L370" s="391">
        <f t="shared" si="56"/>
        <v>222.03557498797761</v>
      </c>
      <c r="M370" s="391">
        <f t="shared" si="57"/>
        <v>7623.2214079205642</v>
      </c>
      <c r="N370" s="391">
        <f t="shared" si="58"/>
        <v>1524.6442815841128</v>
      </c>
      <c r="O370" s="391">
        <f t="shared" si="59"/>
        <v>9147.865689504677</v>
      </c>
      <c r="P370" s="391">
        <v>152.46442815841127</v>
      </c>
      <c r="Q370" s="319">
        <f t="shared" si="60"/>
        <v>34</v>
      </c>
      <c r="R370" s="393">
        <f>P370*3/(Q370+Q371+Q372+Q373)</f>
        <v>2.0696528709286599</v>
      </c>
    </row>
    <row r="371" spans="1:18" x14ac:dyDescent="0.25">
      <c r="A371" s="405"/>
      <c r="B371" s="404"/>
      <c r="C371" s="323" t="s">
        <v>360</v>
      </c>
      <c r="D371" s="323" t="s">
        <v>465</v>
      </c>
      <c r="E371" s="324">
        <v>78</v>
      </c>
      <c r="F371" s="400"/>
      <c r="G371" s="400">
        <f>обслуговування!$F$14</f>
        <v>514.75357322849766</v>
      </c>
      <c r="H371" s="400">
        <f>обслуговування!$F$15</f>
        <v>590.82555883754219</v>
      </c>
      <c r="I371" s="400">
        <f>обслуговування!$F$20</f>
        <v>1.8354693222222223</v>
      </c>
      <c r="J371" s="400">
        <f>обслуговування!$F$21</f>
        <v>168.86539419157262</v>
      </c>
      <c r="K371" s="400">
        <f t="shared" si="55"/>
        <v>1276.2799955798348</v>
      </c>
      <c r="L371" s="400">
        <f t="shared" si="56"/>
        <v>38.288399867395043</v>
      </c>
      <c r="M371" s="400">
        <f t="shared" si="57"/>
        <v>1314.5683954472299</v>
      </c>
      <c r="N371" s="400">
        <f t="shared" si="58"/>
        <v>262.91367908944602</v>
      </c>
      <c r="O371" s="400">
        <f t="shared" si="59"/>
        <v>1577.482074536676</v>
      </c>
      <c r="P371" s="400"/>
      <c r="Q371" s="325">
        <f t="shared" si="60"/>
        <v>78</v>
      </c>
      <c r="R371" s="399"/>
    </row>
    <row r="372" spans="1:18" x14ac:dyDescent="0.25">
      <c r="A372" s="405"/>
      <c r="B372" s="404"/>
      <c r="C372" s="323" t="s">
        <v>360</v>
      </c>
      <c r="D372" s="323" t="s">
        <v>466</v>
      </c>
      <c r="E372" s="324">
        <v>76</v>
      </c>
      <c r="F372" s="400"/>
      <c r="G372" s="400">
        <f>обслуговування!$F$14</f>
        <v>514.75357322849766</v>
      </c>
      <c r="H372" s="400">
        <f>обслуговування!$F$15</f>
        <v>590.82555883754219</v>
      </c>
      <c r="I372" s="400">
        <f>обслуговування!$F$20</f>
        <v>1.8354693222222223</v>
      </c>
      <c r="J372" s="400">
        <f>обслуговування!$F$21</f>
        <v>168.86539419157262</v>
      </c>
      <c r="K372" s="400">
        <f t="shared" si="55"/>
        <v>1276.2799955798348</v>
      </c>
      <c r="L372" s="400">
        <f t="shared" si="56"/>
        <v>38.288399867395043</v>
      </c>
      <c r="M372" s="400">
        <f t="shared" si="57"/>
        <v>1314.5683954472299</v>
      </c>
      <c r="N372" s="400">
        <f t="shared" si="58"/>
        <v>262.91367908944602</v>
      </c>
      <c r="O372" s="400">
        <f t="shared" si="59"/>
        <v>1577.482074536676</v>
      </c>
      <c r="P372" s="400"/>
      <c r="Q372" s="325">
        <f t="shared" si="60"/>
        <v>76</v>
      </c>
      <c r="R372" s="399"/>
    </row>
    <row r="373" spans="1:18" ht="15.75" thickBot="1" x14ac:dyDescent="0.3">
      <c r="A373" s="398"/>
      <c r="B373" s="396"/>
      <c r="C373" s="320" t="s">
        <v>360</v>
      </c>
      <c r="D373" s="326" t="s">
        <v>467</v>
      </c>
      <c r="E373" s="321">
        <v>33</v>
      </c>
      <c r="F373" s="392"/>
      <c r="G373" s="392">
        <f>обслуговування!$F$14</f>
        <v>514.75357322849766</v>
      </c>
      <c r="H373" s="392">
        <f>обслуговування!$F$15</f>
        <v>590.82555883754219</v>
      </c>
      <c r="I373" s="392">
        <f>обслуговування!$F$20</f>
        <v>1.8354693222222223</v>
      </c>
      <c r="J373" s="392">
        <f>обслуговування!$F$21</f>
        <v>168.86539419157262</v>
      </c>
      <c r="K373" s="392">
        <f t="shared" si="55"/>
        <v>1276.2799955798348</v>
      </c>
      <c r="L373" s="392">
        <f t="shared" si="56"/>
        <v>38.288399867395043</v>
      </c>
      <c r="M373" s="392">
        <f t="shared" si="57"/>
        <v>1314.5683954472299</v>
      </c>
      <c r="N373" s="392">
        <f t="shared" si="58"/>
        <v>262.91367908944602</v>
      </c>
      <c r="O373" s="392">
        <f t="shared" si="59"/>
        <v>1577.482074536676</v>
      </c>
      <c r="P373" s="392"/>
      <c r="Q373" s="322">
        <f t="shared" si="60"/>
        <v>33</v>
      </c>
      <c r="R373" s="394"/>
    </row>
    <row r="374" spans="1:18" x14ac:dyDescent="0.25">
      <c r="A374" s="397" t="s">
        <v>519</v>
      </c>
      <c r="B374" s="395">
        <f>B370+1</f>
        <v>360</v>
      </c>
      <c r="C374" s="317" t="s">
        <v>347</v>
      </c>
      <c r="D374" s="317" t="s">
        <v>217</v>
      </c>
      <c r="E374" s="318">
        <v>40</v>
      </c>
      <c r="F374" s="391">
        <v>5212.4135634514441</v>
      </c>
      <c r="G374" s="391">
        <v>507.08099872403142</v>
      </c>
      <c r="H374" s="391">
        <v>195.07784924684597</v>
      </c>
      <c r="I374" s="391">
        <v>521.24135634514437</v>
      </c>
      <c r="J374" s="391">
        <v>965.37206516511992</v>
      </c>
      <c r="K374" s="391">
        <f t="shared" si="55"/>
        <v>7401.1858329325869</v>
      </c>
      <c r="L374" s="391">
        <f t="shared" si="56"/>
        <v>222.03557498797761</v>
      </c>
      <c r="M374" s="391">
        <f t="shared" si="57"/>
        <v>7623.2214079205642</v>
      </c>
      <c r="N374" s="391">
        <f t="shared" si="58"/>
        <v>1524.6442815841128</v>
      </c>
      <c r="O374" s="391">
        <f t="shared" si="59"/>
        <v>9147.865689504677</v>
      </c>
      <c r="P374" s="420">
        <f t="shared" ref="P374" si="66">O374/5/12</f>
        <v>152.46442815841127</v>
      </c>
      <c r="Q374" s="319">
        <f t="shared" si="60"/>
        <v>40</v>
      </c>
      <c r="R374" s="393">
        <f>P374*3/(Q374+Q375)</f>
        <v>4.8658860050556791</v>
      </c>
    </row>
    <row r="375" spans="1:18" ht="15.75" thickBot="1" x14ac:dyDescent="0.3">
      <c r="A375" s="398"/>
      <c r="B375" s="396">
        <f t="shared" si="61"/>
        <v>361</v>
      </c>
      <c r="C375" s="320" t="s">
        <v>347</v>
      </c>
      <c r="D375" s="320" t="s">
        <v>197</v>
      </c>
      <c r="E375" s="321">
        <v>54</v>
      </c>
      <c r="F375" s="392"/>
      <c r="G375" s="392">
        <f>обслуговування!$F$14</f>
        <v>514.75357322849766</v>
      </c>
      <c r="H375" s="392">
        <f>обслуговування!$F$15</f>
        <v>590.82555883754219</v>
      </c>
      <c r="I375" s="392">
        <f>обслуговування!$F$20</f>
        <v>1.8354693222222223</v>
      </c>
      <c r="J375" s="392">
        <f>обслуговування!$F$21</f>
        <v>168.86539419157262</v>
      </c>
      <c r="K375" s="392">
        <f t="shared" si="55"/>
        <v>1276.2799955798348</v>
      </c>
      <c r="L375" s="392">
        <f t="shared" si="56"/>
        <v>38.288399867395043</v>
      </c>
      <c r="M375" s="392">
        <f t="shared" si="57"/>
        <v>1314.5683954472299</v>
      </c>
      <c r="N375" s="392">
        <f t="shared" si="58"/>
        <v>262.91367908944602</v>
      </c>
      <c r="O375" s="392">
        <f t="shared" si="59"/>
        <v>1577.482074536676</v>
      </c>
      <c r="P375" s="421"/>
      <c r="Q375" s="322">
        <f t="shared" si="60"/>
        <v>54</v>
      </c>
      <c r="R375" s="394"/>
    </row>
    <row r="376" spans="1:18" x14ac:dyDescent="0.25">
      <c r="A376" s="397" t="s">
        <v>519</v>
      </c>
      <c r="B376" s="395">
        <f t="shared" si="61"/>
        <v>362</v>
      </c>
      <c r="C376" s="317" t="s">
        <v>360</v>
      </c>
      <c r="D376" s="317" t="s">
        <v>468</v>
      </c>
      <c r="E376" s="318">
        <v>78</v>
      </c>
      <c r="F376" s="391">
        <v>5212.4135634514441</v>
      </c>
      <c r="G376" s="391">
        <v>507.08099872403142</v>
      </c>
      <c r="H376" s="391">
        <v>195.07784924684597</v>
      </c>
      <c r="I376" s="391">
        <v>521.24135634514437</v>
      </c>
      <c r="J376" s="391">
        <v>965.37206516511992</v>
      </c>
      <c r="K376" s="391">
        <f t="shared" si="55"/>
        <v>7401.1858329325869</v>
      </c>
      <c r="L376" s="391">
        <f t="shared" si="56"/>
        <v>222.03557498797761</v>
      </c>
      <c r="M376" s="391">
        <f t="shared" si="57"/>
        <v>7623.2214079205642</v>
      </c>
      <c r="N376" s="391">
        <f t="shared" si="58"/>
        <v>1524.6442815841128</v>
      </c>
      <c r="O376" s="391">
        <f t="shared" si="59"/>
        <v>9147.865689504677</v>
      </c>
      <c r="P376" s="420">
        <f t="shared" ref="P376" si="67">O376/5/12</f>
        <v>152.46442815841127</v>
      </c>
      <c r="Q376" s="319">
        <f t="shared" si="60"/>
        <v>78</v>
      </c>
      <c r="R376" s="393">
        <f>P376*3/(Q376+Q377)</f>
        <v>2.9133330221352471</v>
      </c>
    </row>
    <row r="377" spans="1:18" ht="15.75" thickBot="1" x14ac:dyDescent="0.3">
      <c r="A377" s="398"/>
      <c r="B377" s="396"/>
      <c r="C377" s="320" t="s">
        <v>360</v>
      </c>
      <c r="D377" s="320" t="s">
        <v>469</v>
      </c>
      <c r="E377" s="321">
        <v>79</v>
      </c>
      <c r="F377" s="392"/>
      <c r="G377" s="392">
        <f>обслуговування!$F$14</f>
        <v>514.75357322849766</v>
      </c>
      <c r="H377" s="392">
        <f>обслуговування!$F$15</f>
        <v>590.82555883754219</v>
      </c>
      <c r="I377" s="392">
        <f>обслуговування!$F$20</f>
        <v>1.8354693222222223</v>
      </c>
      <c r="J377" s="392">
        <f>обслуговування!$F$21</f>
        <v>168.86539419157262</v>
      </c>
      <c r="K377" s="392">
        <f t="shared" si="55"/>
        <v>1276.2799955798348</v>
      </c>
      <c r="L377" s="392">
        <f t="shared" si="56"/>
        <v>38.288399867395043</v>
      </c>
      <c r="M377" s="392">
        <f t="shared" si="57"/>
        <v>1314.5683954472299</v>
      </c>
      <c r="N377" s="392">
        <f t="shared" si="58"/>
        <v>262.91367908944602</v>
      </c>
      <c r="O377" s="392">
        <f t="shared" si="59"/>
        <v>1577.482074536676</v>
      </c>
      <c r="P377" s="421"/>
      <c r="Q377" s="322">
        <f t="shared" si="60"/>
        <v>79</v>
      </c>
      <c r="R377" s="394"/>
    </row>
    <row r="378" spans="1:18" x14ac:dyDescent="0.25">
      <c r="A378" s="397" t="s">
        <v>519</v>
      </c>
      <c r="B378" s="395">
        <f>B376+1</f>
        <v>363</v>
      </c>
      <c r="C378" s="317" t="s">
        <v>360</v>
      </c>
      <c r="D378" s="317" t="s">
        <v>470</v>
      </c>
      <c r="E378" s="318">
        <v>78</v>
      </c>
      <c r="F378" s="391">
        <v>5212.4135634514441</v>
      </c>
      <c r="G378" s="391">
        <v>507.08099872403142</v>
      </c>
      <c r="H378" s="391">
        <v>195.07784924684597</v>
      </c>
      <c r="I378" s="391">
        <v>521.24135634514437</v>
      </c>
      <c r="J378" s="391">
        <v>965.37206516511992</v>
      </c>
      <c r="K378" s="391">
        <f t="shared" si="55"/>
        <v>7401.1858329325869</v>
      </c>
      <c r="L378" s="391">
        <f t="shared" si="56"/>
        <v>222.03557498797761</v>
      </c>
      <c r="M378" s="391">
        <f t="shared" si="57"/>
        <v>7623.2214079205642</v>
      </c>
      <c r="N378" s="391">
        <f t="shared" si="58"/>
        <v>1524.6442815841128</v>
      </c>
      <c r="O378" s="391">
        <f t="shared" si="59"/>
        <v>9147.865689504677</v>
      </c>
      <c r="P378" s="420">
        <f t="shared" ref="P378" si="68">O378/5/12</f>
        <v>152.46442815841127</v>
      </c>
      <c r="Q378" s="319">
        <f t="shared" si="60"/>
        <v>78</v>
      </c>
      <c r="R378" s="393">
        <f>P378*3/(Q378+Q379+Q380)</f>
        <v>2.382256689975176</v>
      </c>
    </row>
    <row r="379" spans="1:18" x14ac:dyDescent="0.25">
      <c r="A379" s="405"/>
      <c r="B379" s="404"/>
      <c r="C379" s="323" t="s">
        <v>360</v>
      </c>
      <c r="D379" s="323" t="s">
        <v>471</v>
      </c>
      <c r="E379" s="324">
        <v>81</v>
      </c>
      <c r="F379" s="400"/>
      <c r="G379" s="400">
        <f>обслуговування!$F$14</f>
        <v>514.75357322849766</v>
      </c>
      <c r="H379" s="400">
        <f>обслуговування!$F$15</f>
        <v>590.82555883754219</v>
      </c>
      <c r="I379" s="400">
        <f>обслуговування!$F$20</f>
        <v>1.8354693222222223</v>
      </c>
      <c r="J379" s="400">
        <f>обслуговування!$F$21</f>
        <v>168.86539419157262</v>
      </c>
      <c r="K379" s="400">
        <f t="shared" si="55"/>
        <v>1276.2799955798348</v>
      </c>
      <c r="L379" s="400">
        <f t="shared" si="56"/>
        <v>38.288399867395043</v>
      </c>
      <c r="M379" s="400">
        <f t="shared" si="57"/>
        <v>1314.5683954472299</v>
      </c>
      <c r="N379" s="400">
        <f t="shared" si="58"/>
        <v>262.91367908944602</v>
      </c>
      <c r="O379" s="400">
        <f t="shared" si="59"/>
        <v>1577.482074536676</v>
      </c>
      <c r="P379" s="422"/>
      <c r="Q379" s="325">
        <f t="shared" si="60"/>
        <v>81</v>
      </c>
      <c r="R379" s="399"/>
    </row>
    <row r="380" spans="1:18" ht="15.75" thickBot="1" x14ac:dyDescent="0.3">
      <c r="A380" s="398"/>
      <c r="B380" s="396"/>
      <c r="C380" s="320" t="s">
        <v>360</v>
      </c>
      <c r="D380" s="320" t="s">
        <v>472</v>
      </c>
      <c r="E380" s="321">
        <v>33</v>
      </c>
      <c r="F380" s="392"/>
      <c r="G380" s="392">
        <f>обслуговування!$F$14</f>
        <v>514.75357322849766</v>
      </c>
      <c r="H380" s="392">
        <f>обслуговування!$F$15</f>
        <v>590.82555883754219</v>
      </c>
      <c r="I380" s="392">
        <f>обслуговування!$F$20</f>
        <v>1.8354693222222223</v>
      </c>
      <c r="J380" s="392">
        <f>обслуговування!$F$21</f>
        <v>168.86539419157262</v>
      </c>
      <c r="K380" s="392">
        <f t="shared" si="55"/>
        <v>1276.2799955798348</v>
      </c>
      <c r="L380" s="392">
        <f t="shared" si="56"/>
        <v>38.288399867395043</v>
      </c>
      <c r="M380" s="392">
        <f t="shared" si="57"/>
        <v>1314.5683954472299</v>
      </c>
      <c r="N380" s="392">
        <f t="shared" si="58"/>
        <v>262.91367908944602</v>
      </c>
      <c r="O380" s="392">
        <f t="shared" si="59"/>
        <v>1577.482074536676</v>
      </c>
      <c r="P380" s="421"/>
      <c r="Q380" s="322">
        <f t="shared" si="60"/>
        <v>33</v>
      </c>
      <c r="R380" s="394"/>
    </row>
    <row r="381" spans="1:18" x14ac:dyDescent="0.25">
      <c r="A381" s="397" t="s">
        <v>519</v>
      </c>
      <c r="B381" s="395">
        <f>B378+1</f>
        <v>364</v>
      </c>
      <c r="C381" s="317" t="s">
        <v>391</v>
      </c>
      <c r="D381" s="317" t="s">
        <v>473</v>
      </c>
      <c r="E381" s="318">
        <v>80</v>
      </c>
      <c r="F381" s="391">
        <v>5212.4135634514441</v>
      </c>
      <c r="G381" s="391">
        <v>507.08099872403142</v>
      </c>
      <c r="H381" s="391">
        <v>195.07784924684597</v>
      </c>
      <c r="I381" s="391">
        <v>521.24135634514437</v>
      </c>
      <c r="J381" s="391">
        <v>965.37206516511992</v>
      </c>
      <c r="K381" s="391">
        <f t="shared" si="55"/>
        <v>7401.1858329325869</v>
      </c>
      <c r="L381" s="391">
        <f t="shared" si="56"/>
        <v>222.03557498797761</v>
      </c>
      <c r="M381" s="391">
        <f t="shared" si="57"/>
        <v>7623.2214079205642</v>
      </c>
      <c r="N381" s="391">
        <f t="shared" si="58"/>
        <v>1524.6442815841128</v>
      </c>
      <c r="O381" s="391">
        <f t="shared" si="59"/>
        <v>9147.865689504677</v>
      </c>
      <c r="P381" s="420">
        <f t="shared" ref="P381" si="69">O381/5/12</f>
        <v>152.46442815841127</v>
      </c>
      <c r="Q381" s="319">
        <f t="shared" si="60"/>
        <v>80</v>
      </c>
      <c r="R381" s="393">
        <f>P381*3/(Q381+Q382+Q383)</f>
        <v>2.1473863120902998</v>
      </c>
    </row>
    <row r="382" spans="1:18" x14ac:dyDescent="0.25">
      <c r="A382" s="405"/>
      <c r="B382" s="404"/>
      <c r="C382" s="323" t="s">
        <v>391</v>
      </c>
      <c r="D382" s="323" t="s">
        <v>474</v>
      </c>
      <c r="E382" s="324">
        <v>91</v>
      </c>
      <c r="F382" s="400"/>
      <c r="G382" s="400">
        <f>обслуговування!$F$14</f>
        <v>514.75357322849766</v>
      </c>
      <c r="H382" s="400">
        <f>обслуговування!$F$15</f>
        <v>590.82555883754219</v>
      </c>
      <c r="I382" s="400">
        <f>обслуговування!$F$20</f>
        <v>1.8354693222222223</v>
      </c>
      <c r="J382" s="400">
        <f>обслуговування!$F$21</f>
        <v>168.86539419157262</v>
      </c>
      <c r="K382" s="400">
        <f t="shared" si="55"/>
        <v>1276.2799955798348</v>
      </c>
      <c r="L382" s="400">
        <f t="shared" si="56"/>
        <v>38.288399867395043</v>
      </c>
      <c r="M382" s="400">
        <f t="shared" si="57"/>
        <v>1314.5683954472299</v>
      </c>
      <c r="N382" s="400">
        <f t="shared" si="58"/>
        <v>262.91367908944602</v>
      </c>
      <c r="O382" s="400">
        <f t="shared" si="59"/>
        <v>1577.482074536676</v>
      </c>
      <c r="P382" s="422"/>
      <c r="Q382" s="325">
        <f t="shared" si="60"/>
        <v>91</v>
      </c>
      <c r="R382" s="399"/>
    </row>
    <row r="383" spans="1:18" ht="15.75" thickBot="1" x14ac:dyDescent="0.3">
      <c r="A383" s="398"/>
      <c r="B383" s="396"/>
      <c r="C383" s="320" t="s">
        <v>391</v>
      </c>
      <c r="D383" s="320" t="s">
        <v>475</v>
      </c>
      <c r="E383" s="321">
        <v>42</v>
      </c>
      <c r="F383" s="392"/>
      <c r="G383" s="392">
        <f>обслуговування!$F$14</f>
        <v>514.75357322849766</v>
      </c>
      <c r="H383" s="392">
        <f>обслуговування!$F$15</f>
        <v>590.82555883754219</v>
      </c>
      <c r="I383" s="392">
        <f>обслуговування!$F$20</f>
        <v>1.8354693222222223</v>
      </c>
      <c r="J383" s="392">
        <f>обслуговування!$F$21</f>
        <v>168.86539419157262</v>
      </c>
      <c r="K383" s="392">
        <f t="shared" si="55"/>
        <v>1276.2799955798348</v>
      </c>
      <c r="L383" s="392">
        <f t="shared" si="56"/>
        <v>38.288399867395043</v>
      </c>
      <c r="M383" s="392">
        <f t="shared" si="57"/>
        <v>1314.5683954472299</v>
      </c>
      <c r="N383" s="392">
        <f t="shared" si="58"/>
        <v>262.91367908944602</v>
      </c>
      <c r="O383" s="392">
        <f t="shared" si="59"/>
        <v>1577.482074536676</v>
      </c>
      <c r="P383" s="421"/>
      <c r="Q383" s="322">
        <f t="shared" si="60"/>
        <v>42</v>
      </c>
      <c r="R383" s="394"/>
    </row>
    <row r="384" spans="1:18" x14ac:dyDescent="0.25">
      <c r="A384" s="397" t="s">
        <v>519</v>
      </c>
      <c r="B384" s="395">
        <f>B381+1</f>
        <v>365</v>
      </c>
      <c r="C384" s="317" t="s">
        <v>391</v>
      </c>
      <c r="D384" s="317" t="s">
        <v>434</v>
      </c>
      <c r="E384" s="318">
        <v>80</v>
      </c>
      <c r="F384" s="391">
        <v>5212.4135634514441</v>
      </c>
      <c r="G384" s="391">
        <v>507.08099872403142</v>
      </c>
      <c r="H384" s="391">
        <v>195.07784924684597</v>
      </c>
      <c r="I384" s="391">
        <v>521.24135634514437</v>
      </c>
      <c r="J384" s="391">
        <v>965.37206516511992</v>
      </c>
      <c r="K384" s="391">
        <f t="shared" si="55"/>
        <v>7401.1858329325869</v>
      </c>
      <c r="L384" s="391">
        <f t="shared" si="56"/>
        <v>222.03557498797761</v>
      </c>
      <c r="M384" s="391">
        <f t="shared" si="57"/>
        <v>7623.2214079205642</v>
      </c>
      <c r="N384" s="391">
        <f t="shared" si="58"/>
        <v>1524.6442815841128</v>
      </c>
      <c r="O384" s="391">
        <f t="shared" si="59"/>
        <v>9147.865689504677</v>
      </c>
      <c r="P384" s="420">
        <f t="shared" ref="P384" si="70">O384/5/12</f>
        <v>152.46442815841127</v>
      </c>
      <c r="Q384" s="319">
        <f t="shared" si="60"/>
        <v>80</v>
      </c>
      <c r="R384" s="393">
        <f>P384*3/(Q384+Q385+Q386)</f>
        <v>2.2643231904714547</v>
      </c>
    </row>
    <row r="385" spans="1:18" x14ac:dyDescent="0.25">
      <c r="A385" s="405"/>
      <c r="B385" s="404"/>
      <c r="C385" s="323" t="s">
        <v>391</v>
      </c>
      <c r="D385" s="323" t="s">
        <v>438</v>
      </c>
      <c r="E385" s="324">
        <v>80</v>
      </c>
      <c r="F385" s="400"/>
      <c r="G385" s="400">
        <f>обслуговування!$F$14</f>
        <v>514.75357322849766</v>
      </c>
      <c r="H385" s="400">
        <f>обслуговування!$F$15</f>
        <v>590.82555883754219</v>
      </c>
      <c r="I385" s="400">
        <f>обслуговування!$F$20</f>
        <v>1.8354693222222223</v>
      </c>
      <c r="J385" s="400">
        <f>обслуговування!$F$21</f>
        <v>168.86539419157262</v>
      </c>
      <c r="K385" s="400">
        <f t="shared" si="55"/>
        <v>1276.2799955798348</v>
      </c>
      <c r="L385" s="400">
        <f t="shared" si="56"/>
        <v>38.288399867395043</v>
      </c>
      <c r="M385" s="400">
        <f t="shared" si="57"/>
        <v>1314.5683954472299</v>
      </c>
      <c r="N385" s="400">
        <f t="shared" si="58"/>
        <v>262.91367908944602</v>
      </c>
      <c r="O385" s="400">
        <f t="shared" si="59"/>
        <v>1577.482074536676</v>
      </c>
      <c r="P385" s="422"/>
      <c r="Q385" s="325">
        <f t="shared" si="60"/>
        <v>80</v>
      </c>
      <c r="R385" s="399"/>
    </row>
    <row r="386" spans="1:18" ht="15.75" thickBot="1" x14ac:dyDescent="0.3">
      <c r="A386" s="398"/>
      <c r="B386" s="396"/>
      <c r="C386" s="320" t="s">
        <v>391</v>
      </c>
      <c r="D386" s="320" t="s">
        <v>476</v>
      </c>
      <c r="E386" s="321">
        <v>42</v>
      </c>
      <c r="F386" s="392"/>
      <c r="G386" s="392">
        <f>обслуговування!$F$14</f>
        <v>514.75357322849766</v>
      </c>
      <c r="H386" s="392">
        <f>обслуговування!$F$15</f>
        <v>590.82555883754219</v>
      </c>
      <c r="I386" s="392">
        <f>обслуговування!$F$20</f>
        <v>1.8354693222222223</v>
      </c>
      <c r="J386" s="392">
        <f>обслуговування!$F$21</f>
        <v>168.86539419157262</v>
      </c>
      <c r="K386" s="392">
        <f t="shared" si="55"/>
        <v>1276.2799955798348</v>
      </c>
      <c r="L386" s="392">
        <f t="shared" si="56"/>
        <v>38.288399867395043</v>
      </c>
      <c r="M386" s="392">
        <f t="shared" si="57"/>
        <v>1314.5683954472299</v>
      </c>
      <c r="N386" s="392">
        <f t="shared" si="58"/>
        <v>262.91367908944602</v>
      </c>
      <c r="O386" s="392">
        <f t="shared" si="59"/>
        <v>1577.482074536676</v>
      </c>
      <c r="P386" s="421"/>
      <c r="Q386" s="322">
        <f t="shared" si="60"/>
        <v>42</v>
      </c>
      <c r="R386" s="394"/>
    </row>
    <row r="387" spans="1:18" ht="15.75" thickBot="1" x14ac:dyDescent="0.3">
      <c r="A387" s="254" t="s">
        <v>519</v>
      </c>
      <c r="B387" s="311">
        <f>B384+1</f>
        <v>366</v>
      </c>
      <c r="C387" s="312" t="s">
        <v>347</v>
      </c>
      <c r="D387" s="312" t="s">
        <v>477</v>
      </c>
      <c r="E387" s="313">
        <v>71</v>
      </c>
      <c r="F387" s="314">
        <f>заміна!$J$9</f>
        <v>5212.2307784558179</v>
      </c>
      <c r="G387" s="314">
        <f>заміна!$J$14</f>
        <v>507.08099872403142</v>
      </c>
      <c r="H387" s="314">
        <f>заміна!$J$15</f>
        <v>194.75031971928692</v>
      </c>
      <c r="I387" s="314">
        <f>заміна!$J$19</f>
        <v>521.22307784558177</v>
      </c>
      <c r="J387" s="314">
        <f>заміна!$J$20</f>
        <v>965.29277621170775</v>
      </c>
      <c r="K387" s="315">
        <f t="shared" si="55"/>
        <v>7400.5779509564263</v>
      </c>
      <c r="L387" s="315">
        <f t="shared" si="56"/>
        <v>222.01733852869279</v>
      </c>
      <c r="M387" s="315">
        <f t="shared" si="57"/>
        <v>7622.5952894851189</v>
      </c>
      <c r="N387" s="315">
        <f t="shared" si="58"/>
        <v>1524.5190578970239</v>
      </c>
      <c r="O387" s="315">
        <f t="shared" si="59"/>
        <v>9147.114347382143</v>
      </c>
      <c r="P387" s="315">
        <f t="shared" ref="P387:P389" si="71">O387/5/12</f>
        <v>152.45190578970238</v>
      </c>
      <c r="Q387" s="315">
        <f t="shared" si="60"/>
        <v>71</v>
      </c>
      <c r="R387" s="316">
        <f t="shared" ref="R387:R388" si="72">P387*3/Q387</f>
        <v>6.4416298221001007</v>
      </c>
    </row>
    <row r="388" spans="1:18" ht="15.75" thickBot="1" x14ac:dyDescent="0.3">
      <c r="A388" s="254" t="s">
        <v>519</v>
      </c>
      <c r="B388" s="311">
        <f t="shared" si="61"/>
        <v>367</v>
      </c>
      <c r="C388" s="312" t="s">
        <v>347</v>
      </c>
      <c r="D388" s="312" t="s">
        <v>478</v>
      </c>
      <c r="E388" s="313">
        <v>72</v>
      </c>
      <c r="F388" s="314">
        <f>заміна!$J$9</f>
        <v>5212.2307784558179</v>
      </c>
      <c r="G388" s="314">
        <f>заміна!$J$14</f>
        <v>507.08099872403142</v>
      </c>
      <c r="H388" s="314">
        <f>заміна!$J$15</f>
        <v>194.75031971928692</v>
      </c>
      <c r="I388" s="314">
        <f>заміна!$J$19</f>
        <v>521.22307784558177</v>
      </c>
      <c r="J388" s="314">
        <f>заміна!$J$20</f>
        <v>965.29277621170775</v>
      </c>
      <c r="K388" s="315">
        <f t="shared" si="55"/>
        <v>7400.5779509564263</v>
      </c>
      <c r="L388" s="315">
        <f t="shared" si="56"/>
        <v>222.01733852869279</v>
      </c>
      <c r="M388" s="315">
        <f t="shared" si="57"/>
        <v>7622.5952894851189</v>
      </c>
      <c r="N388" s="315">
        <f t="shared" si="58"/>
        <v>1524.5190578970239</v>
      </c>
      <c r="O388" s="315">
        <f t="shared" si="59"/>
        <v>9147.114347382143</v>
      </c>
      <c r="P388" s="315">
        <f t="shared" si="71"/>
        <v>152.45190578970238</v>
      </c>
      <c r="Q388" s="315">
        <f t="shared" si="60"/>
        <v>72</v>
      </c>
      <c r="R388" s="316">
        <f t="shared" si="72"/>
        <v>6.3521627412375992</v>
      </c>
    </row>
    <row r="389" spans="1:18" x14ac:dyDescent="0.25">
      <c r="A389" s="397" t="s">
        <v>519</v>
      </c>
      <c r="B389" s="395">
        <f>B388+1</f>
        <v>368</v>
      </c>
      <c r="C389" s="317" t="s">
        <v>360</v>
      </c>
      <c r="D389" s="317" t="s">
        <v>479</v>
      </c>
      <c r="E389" s="318">
        <v>20</v>
      </c>
      <c r="F389" s="391">
        <v>5212.4135634514441</v>
      </c>
      <c r="G389" s="391">
        <v>507.08099872403142</v>
      </c>
      <c r="H389" s="391">
        <v>195.07784924684597</v>
      </c>
      <c r="I389" s="391">
        <v>521.24135634514437</v>
      </c>
      <c r="J389" s="391">
        <v>965.37206516511992</v>
      </c>
      <c r="K389" s="391">
        <f t="shared" si="55"/>
        <v>7401.1858329325869</v>
      </c>
      <c r="L389" s="391">
        <f t="shared" si="56"/>
        <v>222.03557498797761</v>
      </c>
      <c r="M389" s="391">
        <f t="shared" si="57"/>
        <v>7623.2214079205642</v>
      </c>
      <c r="N389" s="391">
        <f t="shared" si="58"/>
        <v>1524.6442815841128</v>
      </c>
      <c r="O389" s="391">
        <f t="shared" si="59"/>
        <v>9147.865689504677</v>
      </c>
      <c r="P389" s="420">
        <f t="shared" si="71"/>
        <v>152.46442815841127</v>
      </c>
      <c r="Q389" s="319">
        <f t="shared" si="60"/>
        <v>20</v>
      </c>
      <c r="R389" s="393">
        <f>P389*3/(Q389+Q390+Q391)</f>
        <v>6.1809903307464031</v>
      </c>
    </row>
    <row r="390" spans="1:18" x14ac:dyDescent="0.25">
      <c r="A390" s="405"/>
      <c r="B390" s="404"/>
      <c r="C390" s="323" t="s">
        <v>360</v>
      </c>
      <c r="D390" s="323" t="s">
        <v>480</v>
      </c>
      <c r="E390" s="324">
        <v>26</v>
      </c>
      <c r="F390" s="400"/>
      <c r="G390" s="400">
        <f>обслуговування!$F$14</f>
        <v>514.75357322849766</v>
      </c>
      <c r="H390" s="400">
        <f>обслуговування!$F$15</f>
        <v>590.82555883754219</v>
      </c>
      <c r="I390" s="400">
        <f>обслуговування!$F$20</f>
        <v>1.8354693222222223</v>
      </c>
      <c r="J390" s="400">
        <f>обслуговування!$F$21</f>
        <v>168.86539419157262</v>
      </c>
      <c r="K390" s="400">
        <f t="shared" si="55"/>
        <v>1276.2799955798348</v>
      </c>
      <c r="L390" s="400">
        <f t="shared" si="56"/>
        <v>38.288399867395043</v>
      </c>
      <c r="M390" s="400">
        <f t="shared" si="57"/>
        <v>1314.5683954472299</v>
      </c>
      <c r="N390" s="400">
        <f t="shared" si="58"/>
        <v>262.91367908944602</v>
      </c>
      <c r="O390" s="400">
        <f t="shared" si="59"/>
        <v>1577.482074536676</v>
      </c>
      <c r="P390" s="422"/>
      <c r="Q390" s="325">
        <f t="shared" si="60"/>
        <v>26</v>
      </c>
      <c r="R390" s="399"/>
    </row>
    <row r="391" spans="1:18" ht="15.75" thickBot="1" x14ac:dyDescent="0.3">
      <c r="A391" s="398"/>
      <c r="B391" s="396"/>
      <c r="C391" s="320" t="s">
        <v>360</v>
      </c>
      <c r="D391" s="320" t="s">
        <v>481</v>
      </c>
      <c r="E391" s="321">
        <v>28</v>
      </c>
      <c r="F391" s="392"/>
      <c r="G391" s="392">
        <f>обслуговування!$F$14</f>
        <v>514.75357322849766</v>
      </c>
      <c r="H391" s="392">
        <f>обслуговування!$F$15</f>
        <v>590.82555883754219</v>
      </c>
      <c r="I391" s="392">
        <f>обслуговування!$F$20</f>
        <v>1.8354693222222223</v>
      </c>
      <c r="J391" s="392">
        <f>обслуговування!$F$21</f>
        <v>168.86539419157262</v>
      </c>
      <c r="K391" s="392">
        <f t="shared" si="55"/>
        <v>1276.2799955798348</v>
      </c>
      <c r="L391" s="392">
        <f t="shared" si="56"/>
        <v>38.288399867395043</v>
      </c>
      <c r="M391" s="392">
        <f t="shared" si="57"/>
        <v>1314.5683954472299</v>
      </c>
      <c r="N391" s="392">
        <f t="shared" si="58"/>
        <v>262.91367908944602</v>
      </c>
      <c r="O391" s="392">
        <f t="shared" si="59"/>
        <v>1577.482074536676</v>
      </c>
      <c r="P391" s="421"/>
      <c r="Q391" s="322">
        <f t="shared" si="60"/>
        <v>28</v>
      </c>
      <c r="R391" s="394"/>
    </row>
    <row r="392" spans="1:18" ht="15.75" thickBot="1" x14ac:dyDescent="0.3">
      <c r="A392" s="254" t="s">
        <v>519</v>
      </c>
      <c r="B392" s="311">
        <f>B389+1</f>
        <v>369</v>
      </c>
      <c r="C392" s="312" t="s">
        <v>152</v>
      </c>
      <c r="D392" s="312" t="s">
        <v>184</v>
      </c>
      <c r="E392" s="313">
        <v>129</v>
      </c>
      <c r="F392" s="314">
        <f>заміна!$J$9</f>
        <v>5212.2307784558179</v>
      </c>
      <c r="G392" s="314">
        <f>заміна!$J$14</f>
        <v>507.08099872403142</v>
      </c>
      <c r="H392" s="314">
        <f>заміна!$J$15</f>
        <v>194.75031971928692</v>
      </c>
      <c r="I392" s="314">
        <f>заміна!$J$19</f>
        <v>521.22307784558177</v>
      </c>
      <c r="J392" s="314">
        <f>заміна!$J$20</f>
        <v>965.29277621170775</v>
      </c>
      <c r="K392" s="315">
        <f t="shared" si="55"/>
        <v>7400.5779509564263</v>
      </c>
      <c r="L392" s="315">
        <f t="shared" si="56"/>
        <v>222.01733852869279</v>
      </c>
      <c r="M392" s="315">
        <f t="shared" si="57"/>
        <v>7622.5952894851189</v>
      </c>
      <c r="N392" s="315">
        <f t="shared" si="58"/>
        <v>1524.5190578970239</v>
      </c>
      <c r="O392" s="315">
        <f t="shared" si="59"/>
        <v>9147.114347382143</v>
      </c>
      <c r="P392" s="315">
        <f t="shared" ref="P392:P455" si="73">O392/5/12</f>
        <v>152.45190578970238</v>
      </c>
      <c r="Q392" s="315">
        <f t="shared" si="60"/>
        <v>129</v>
      </c>
      <c r="R392" s="316">
        <f t="shared" ref="R392:R401" si="74">P392*3/Q392</f>
        <v>3.5453931579000555</v>
      </c>
    </row>
    <row r="393" spans="1:18" ht="15.75" thickBot="1" x14ac:dyDescent="0.3">
      <c r="A393" s="254" t="s">
        <v>519</v>
      </c>
      <c r="B393" s="311">
        <f t="shared" si="61"/>
        <v>370</v>
      </c>
      <c r="C393" s="312" t="s">
        <v>482</v>
      </c>
      <c r="D393" s="312" t="s">
        <v>389</v>
      </c>
      <c r="E393" s="313">
        <v>15</v>
      </c>
      <c r="F393" s="314">
        <f>заміна!$J$9</f>
        <v>5212.2307784558179</v>
      </c>
      <c r="G393" s="314">
        <f>заміна!$J$14</f>
        <v>507.08099872403142</v>
      </c>
      <c r="H393" s="314">
        <f>заміна!$J$15</f>
        <v>194.75031971928692</v>
      </c>
      <c r="I393" s="314">
        <f>заміна!$J$19</f>
        <v>521.22307784558177</v>
      </c>
      <c r="J393" s="314">
        <f>заміна!$J$20</f>
        <v>965.29277621170775</v>
      </c>
      <c r="K393" s="315">
        <f t="shared" si="55"/>
        <v>7400.5779509564263</v>
      </c>
      <c r="L393" s="315">
        <f t="shared" si="56"/>
        <v>222.01733852869279</v>
      </c>
      <c r="M393" s="315">
        <f t="shared" si="57"/>
        <v>7622.5952894851189</v>
      </c>
      <c r="N393" s="315">
        <f t="shared" si="58"/>
        <v>1524.5190578970239</v>
      </c>
      <c r="O393" s="315">
        <f t="shared" si="59"/>
        <v>9147.114347382143</v>
      </c>
      <c r="P393" s="315">
        <f t="shared" si="73"/>
        <v>152.45190578970238</v>
      </c>
      <c r="Q393" s="315">
        <f t="shared" si="60"/>
        <v>15</v>
      </c>
      <c r="R393" s="316">
        <f t="shared" si="74"/>
        <v>30.490381157940476</v>
      </c>
    </row>
    <row r="394" spans="1:18" ht="15.75" thickBot="1" x14ac:dyDescent="0.3">
      <c r="A394" s="254" t="s">
        <v>519</v>
      </c>
      <c r="B394" s="311">
        <f t="shared" si="61"/>
        <v>371</v>
      </c>
      <c r="C394" s="312" t="s">
        <v>149</v>
      </c>
      <c r="D394" s="312" t="s">
        <v>180</v>
      </c>
      <c r="E394" s="313">
        <v>83</v>
      </c>
      <c r="F394" s="314">
        <f>заміна!$J$9</f>
        <v>5212.2307784558179</v>
      </c>
      <c r="G394" s="314">
        <f>заміна!$J$14</f>
        <v>507.08099872403142</v>
      </c>
      <c r="H394" s="314">
        <f>заміна!$J$15</f>
        <v>194.75031971928692</v>
      </c>
      <c r="I394" s="314">
        <f>заміна!$J$19</f>
        <v>521.22307784558177</v>
      </c>
      <c r="J394" s="314">
        <f>заміна!$J$20</f>
        <v>965.29277621170775</v>
      </c>
      <c r="K394" s="315">
        <f t="shared" ref="K394:K453" si="75">F394+G394+H394+I394+J394</f>
        <v>7400.5779509564263</v>
      </c>
      <c r="L394" s="315">
        <f t="shared" ref="L394:L453" si="76">K394*3/100</f>
        <v>222.01733852869279</v>
      </c>
      <c r="M394" s="315">
        <f t="shared" ref="M394:M453" si="77">K394+L394</f>
        <v>7622.5952894851189</v>
      </c>
      <c r="N394" s="315">
        <f t="shared" ref="N394:N453" si="78">M394*0.2</f>
        <v>1524.5190578970239</v>
      </c>
      <c r="O394" s="315">
        <f t="shared" ref="O394:O453" si="79">M394+N394</f>
        <v>9147.114347382143</v>
      </c>
      <c r="P394" s="315">
        <f t="shared" si="73"/>
        <v>152.45190578970238</v>
      </c>
      <c r="Q394" s="315">
        <f t="shared" ref="Q394:Q453" si="80">E394</f>
        <v>83</v>
      </c>
      <c r="R394" s="316">
        <f t="shared" si="74"/>
        <v>5.5103098478205679</v>
      </c>
    </row>
    <row r="395" spans="1:18" ht="15.75" thickBot="1" x14ac:dyDescent="0.3">
      <c r="A395" s="254" t="s">
        <v>519</v>
      </c>
      <c r="B395" s="311">
        <f t="shared" ref="B395:B454" si="81">B394+1</f>
        <v>372</v>
      </c>
      <c r="C395" s="312" t="s">
        <v>146</v>
      </c>
      <c r="D395" s="312" t="s">
        <v>393</v>
      </c>
      <c r="E395" s="313">
        <v>90</v>
      </c>
      <c r="F395" s="314">
        <f>заміна!$J$9</f>
        <v>5212.2307784558179</v>
      </c>
      <c r="G395" s="314">
        <f>заміна!$J$14</f>
        <v>507.08099872403142</v>
      </c>
      <c r="H395" s="314">
        <f>заміна!$J$15</f>
        <v>194.75031971928692</v>
      </c>
      <c r="I395" s="314">
        <f>заміна!$J$19</f>
        <v>521.22307784558177</v>
      </c>
      <c r="J395" s="314">
        <f>заміна!$J$20</f>
        <v>965.29277621170775</v>
      </c>
      <c r="K395" s="315">
        <f t="shared" si="75"/>
        <v>7400.5779509564263</v>
      </c>
      <c r="L395" s="315">
        <f t="shared" si="76"/>
        <v>222.01733852869279</v>
      </c>
      <c r="M395" s="315">
        <f t="shared" si="77"/>
        <v>7622.5952894851189</v>
      </c>
      <c r="N395" s="315">
        <f t="shared" si="78"/>
        <v>1524.5190578970239</v>
      </c>
      <c r="O395" s="315">
        <f t="shared" si="79"/>
        <v>9147.114347382143</v>
      </c>
      <c r="P395" s="315">
        <f t="shared" si="73"/>
        <v>152.45190578970238</v>
      </c>
      <c r="Q395" s="315">
        <f t="shared" si="80"/>
        <v>90</v>
      </c>
      <c r="R395" s="316">
        <f t="shared" si="74"/>
        <v>5.0817301929900793</v>
      </c>
    </row>
    <row r="396" spans="1:18" ht="15.75" thickBot="1" x14ac:dyDescent="0.3">
      <c r="A396" s="254" t="s">
        <v>519</v>
      </c>
      <c r="B396" s="311">
        <f t="shared" si="81"/>
        <v>373</v>
      </c>
      <c r="C396" s="312" t="s">
        <v>146</v>
      </c>
      <c r="D396" s="312" t="s">
        <v>487</v>
      </c>
      <c r="E396" s="313">
        <v>99</v>
      </c>
      <c r="F396" s="314">
        <f>заміна!$J$9</f>
        <v>5212.2307784558179</v>
      </c>
      <c r="G396" s="314">
        <f>заміна!$J$14</f>
        <v>507.08099872403142</v>
      </c>
      <c r="H396" s="314">
        <f>заміна!$J$15</f>
        <v>194.75031971928692</v>
      </c>
      <c r="I396" s="314">
        <f>заміна!$J$19</f>
        <v>521.22307784558177</v>
      </c>
      <c r="J396" s="314">
        <f>заміна!$J$20</f>
        <v>965.29277621170775</v>
      </c>
      <c r="K396" s="315">
        <f t="shared" si="75"/>
        <v>7400.5779509564263</v>
      </c>
      <c r="L396" s="315">
        <f t="shared" si="76"/>
        <v>222.01733852869279</v>
      </c>
      <c r="M396" s="315">
        <f t="shared" si="77"/>
        <v>7622.5952894851189</v>
      </c>
      <c r="N396" s="315">
        <f t="shared" si="78"/>
        <v>1524.5190578970239</v>
      </c>
      <c r="O396" s="315">
        <f t="shared" si="79"/>
        <v>9147.114347382143</v>
      </c>
      <c r="P396" s="315">
        <f t="shared" si="73"/>
        <v>152.45190578970238</v>
      </c>
      <c r="Q396" s="315">
        <f t="shared" si="80"/>
        <v>99</v>
      </c>
      <c r="R396" s="316">
        <f t="shared" si="74"/>
        <v>4.6197547209000724</v>
      </c>
    </row>
    <row r="397" spans="1:18" ht="15.75" thickBot="1" x14ac:dyDescent="0.3">
      <c r="A397" s="254" t="s">
        <v>519</v>
      </c>
      <c r="B397" s="311">
        <f t="shared" si="81"/>
        <v>374</v>
      </c>
      <c r="C397" s="312" t="s">
        <v>153</v>
      </c>
      <c r="D397" s="312" t="s">
        <v>174</v>
      </c>
      <c r="E397" s="313">
        <v>71</v>
      </c>
      <c r="F397" s="314">
        <f>заміна!$J$9</f>
        <v>5212.2307784558179</v>
      </c>
      <c r="G397" s="314">
        <f>заміна!$J$14</f>
        <v>507.08099872403142</v>
      </c>
      <c r="H397" s="314">
        <f>заміна!$J$15</f>
        <v>194.75031971928692</v>
      </c>
      <c r="I397" s="314">
        <f>заміна!$J$19</f>
        <v>521.22307784558177</v>
      </c>
      <c r="J397" s="314">
        <f>заміна!$J$20</f>
        <v>965.29277621170775</v>
      </c>
      <c r="K397" s="315">
        <f t="shared" si="75"/>
        <v>7400.5779509564263</v>
      </c>
      <c r="L397" s="315">
        <f t="shared" si="76"/>
        <v>222.01733852869279</v>
      </c>
      <c r="M397" s="315">
        <f t="shared" si="77"/>
        <v>7622.5952894851189</v>
      </c>
      <c r="N397" s="315">
        <f t="shared" si="78"/>
        <v>1524.5190578970239</v>
      </c>
      <c r="O397" s="315">
        <f t="shared" si="79"/>
        <v>9147.114347382143</v>
      </c>
      <c r="P397" s="315">
        <f t="shared" si="73"/>
        <v>152.45190578970238</v>
      </c>
      <c r="Q397" s="315">
        <f t="shared" si="80"/>
        <v>71</v>
      </c>
      <c r="R397" s="316">
        <f t="shared" si="74"/>
        <v>6.4416298221001007</v>
      </c>
    </row>
    <row r="398" spans="1:18" ht="15.75" thickBot="1" x14ac:dyDescent="0.3">
      <c r="A398" s="254" t="s">
        <v>519</v>
      </c>
      <c r="B398" s="311">
        <f t="shared" si="81"/>
        <v>375</v>
      </c>
      <c r="C398" s="312" t="s">
        <v>149</v>
      </c>
      <c r="D398" s="312" t="s">
        <v>184</v>
      </c>
      <c r="E398" s="313">
        <v>81</v>
      </c>
      <c r="F398" s="314">
        <f>заміна!$J$9</f>
        <v>5212.2307784558179</v>
      </c>
      <c r="G398" s="314">
        <f>заміна!$J$14</f>
        <v>507.08099872403142</v>
      </c>
      <c r="H398" s="314">
        <f>заміна!$J$15</f>
        <v>194.75031971928692</v>
      </c>
      <c r="I398" s="314">
        <f>заміна!$J$19</f>
        <v>521.22307784558177</v>
      </c>
      <c r="J398" s="314">
        <f>заміна!$J$20</f>
        <v>965.29277621170775</v>
      </c>
      <c r="K398" s="315">
        <f t="shared" si="75"/>
        <v>7400.5779509564263</v>
      </c>
      <c r="L398" s="315">
        <f t="shared" si="76"/>
        <v>222.01733852869279</v>
      </c>
      <c r="M398" s="315">
        <f t="shared" si="77"/>
        <v>7622.5952894851189</v>
      </c>
      <c r="N398" s="315">
        <f t="shared" si="78"/>
        <v>1524.5190578970239</v>
      </c>
      <c r="O398" s="315">
        <f t="shared" si="79"/>
        <v>9147.114347382143</v>
      </c>
      <c r="P398" s="315">
        <f t="shared" si="73"/>
        <v>152.45190578970238</v>
      </c>
      <c r="Q398" s="315">
        <f t="shared" si="80"/>
        <v>81</v>
      </c>
      <c r="R398" s="316">
        <f t="shared" si="74"/>
        <v>5.6463668811000884</v>
      </c>
    </row>
    <row r="399" spans="1:18" ht="15.75" thickBot="1" x14ac:dyDescent="0.3">
      <c r="A399" s="254" t="s">
        <v>519</v>
      </c>
      <c r="B399" s="311">
        <f t="shared" si="81"/>
        <v>376</v>
      </c>
      <c r="C399" s="312" t="s">
        <v>149</v>
      </c>
      <c r="D399" s="312" t="s">
        <v>168</v>
      </c>
      <c r="E399" s="313">
        <v>82</v>
      </c>
      <c r="F399" s="314">
        <f>заміна!$J$9</f>
        <v>5212.2307784558179</v>
      </c>
      <c r="G399" s="314">
        <f>заміна!$J$14</f>
        <v>507.08099872403142</v>
      </c>
      <c r="H399" s="314">
        <f>заміна!$J$15</f>
        <v>194.75031971928692</v>
      </c>
      <c r="I399" s="314">
        <f>заміна!$J$19</f>
        <v>521.22307784558177</v>
      </c>
      <c r="J399" s="314">
        <f>заміна!$J$20</f>
        <v>965.29277621170775</v>
      </c>
      <c r="K399" s="315">
        <f t="shared" si="75"/>
        <v>7400.5779509564263</v>
      </c>
      <c r="L399" s="315">
        <f t="shared" si="76"/>
        <v>222.01733852869279</v>
      </c>
      <c r="M399" s="315">
        <f t="shared" si="77"/>
        <v>7622.5952894851189</v>
      </c>
      <c r="N399" s="315">
        <f t="shared" si="78"/>
        <v>1524.5190578970239</v>
      </c>
      <c r="O399" s="315">
        <f t="shared" si="79"/>
        <v>9147.114347382143</v>
      </c>
      <c r="P399" s="315">
        <f t="shared" si="73"/>
        <v>152.45190578970238</v>
      </c>
      <c r="Q399" s="315">
        <f t="shared" si="80"/>
        <v>82</v>
      </c>
      <c r="R399" s="316">
        <f t="shared" si="74"/>
        <v>5.577508748403746</v>
      </c>
    </row>
    <row r="400" spans="1:18" ht="15.75" thickBot="1" x14ac:dyDescent="0.3">
      <c r="A400" s="254" t="s">
        <v>519</v>
      </c>
      <c r="B400" s="311">
        <f t="shared" si="81"/>
        <v>377</v>
      </c>
      <c r="C400" s="312" t="s">
        <v>149</v>
      </c>
      <c r="D400" s="312" t="s">
        <v>166</v>
      </c>
      <c r="E400" s="313">
        <v>108</v>
      </c>
      <c r="F400" s="314">
        <f>заміна!$J$9</f>
        <v>5212.2307784558179</v>
      </c>
      <c r="G400" s="314">
        <f>заміна!$J$14</f>
        <v>507.08099872403142</v>
      </c>
      <c r="H400" s="314">
        <f>заміна!$J$15</f>
        <v>194.75031971928692</v>
      </c>
      <c r="I400" s="314">
        <f>заміна!$J$19</f>
        <v>521.22307784558177</v>
      </c>
      <c r="J400" s="314">
        <f>заміна!$J$20</f>
        <v>965.29277621170775</v>
      </c>
      <c r="K400" s="315">
        <f t="shared" si="75"/>
        <v>7400.5779509564263</v>
      </c>
      <c r="L400" s="315">
        <f t="shared" si="76"/>
        <v>222.01733852869279</v>
      </c>
      <c r="M400" s="315">
        <f t="shared" si="77"/>
        <v>7622.5952894851189</v>
      </c>
      <c r="N400" s="315">
        <f t="shared" si="78"/>
        <v>1524.5190578970239</v>
      </c>
      <c r="O400" s="315">
        <f t="shared" si="79"/>
        <v>9147.114347382143</v>
      </c>
      <c r="P400" s="315">
        <f t="shared" si="73"/>
        <v>152.45190578970238</v>
      </c>
      <c r="Q400" s="315">
        <f t="shared" si="80"/>
        <v>108</v>
      </c>
      <c r="R400" s="316">
        <f t="shared" si="74"/>
        <v>4.2347751608250661</v>
      </c>
    </row>
    <row r="401" spans="1:18" ht="15.75" thickBot="1" x14ac:dyDescent="0.3">
      <c r="A401" s="254" t="s">
        <v>519</v>
      </c>
      <c r="B401" s="311">
        <f t="shared" si="81"/>
        <v>378</v>
      </c>
      <c r="C401" s="312" t="s">
        <v>155</v>
      </c>
      <c r="D401" s="312" t="s">
        <v>488</v>
      </c>
      <c r="E401" s="313">
        <v>37</v>
      </c>
      <c r="F401" s="314">
        <f>заміна!$J$9</f>
        <v>5212.2307784558179</v>
      </c>
      <c r="G401" s="314">
        <f>заміна!$J$14</f>
        <v>507.08099872403142</v>
      </c>
      <c r="H401" s="314">
        <f>заміна!$J$15</f>
        <v>194.75031971928692</v>
      </c>
      <c r="I401" s="314">
        <f>заміна!$J$19</f>
        <v>521.22307784558177</v>
      </c>
      <c r="J401" s="314">
        <f>заміна!$J$20</f>
        <v>965.29277621170775</v>
      </c>
      <c r="K401" s="315">
        <f t="shared" si="75"/>
        <v>7400.5779509564263</v>
      </c>
      <c r="L401" s="315">
        <f t="shared" si="76"/>
        <v>222.01733852869279</v>
      </c>
      <c r="M401" s="315">
        <f t="shared" si="77"/>
        <v>7622.5952894851189</v>
      </c>
      <c r="N401" s="315">
        <f t="shared" si="78"/>
        <v>1524.5190578970239</v>
      </c>
      <c r="O401" s="315">
        <f t="shared" si="79"/>
        <v>9147.114347382143</v>
      </c>
      <c r="P401" s="315">
        <f t="shared" si="73"/>
        <v>152.45190578970238</v>
      </c>
      <c r="Q401" s="315">
        <f t="shared" si="80"/>
        <v>37</v>
      </c>
      <c r="R401" s="316">
        <f t="shared" si="74"/>
        <v>12.360965334300193</v>
      </c>
    </row>
    <row r="402" spans="1:18" x14ac:dyDescent="0.25">
      <c r="A402" s="397" t="s">
        <v>519</v>
      </c>
      <c r="B402" s="395">
        <f t="shared" si="81"/>
        <v>379</v>
      </c>
      <c r="C402" s="317" t="s">
        <v>360</v>
      </c>
      <c r="D402" s="317" t="s">
        <v>489</v>
      </c>
      <c r="E402" s="318">
        <v>80</v>
      </c>
      <c r="F402" s="391">
        <v>5212.4135634514441</v>
      </c>
      <c r="G402" s="391">
        <v>507.08099872403142</v>
      </c>
      <c r="H402" s="391">
        <v>195.07784924684597</v>
      </c>
      <c r="I402" s="391">
        <v>521.24135634514437</v>
      </c>
      <c r="J402" s="391">
        <v>965.37206516511992</v>
      </c>
      <c r="K402" s="391">
        <f t="shared" si="75"/>
        <v>7401.1858329325869</v>
      </c>
      <c r="L402" s="391">
        <f t="shared" si="76"/>
        <v>222.03557498797761</v>
      </c>
      <c r="M402" s="391">
        <f t="shared" si="77"/>
        <v>7623.2214079205642</v>
      </c>
      <c r="N402" s="391">
        <f t="shared" si="78"/>
        <v>1524.6442815841128</v>
      </c>
      <c r="O402" s="391">
        <f t="shared" si="79"/>
        <v>9147.865689504677</v>
      </c>
      <c r="P402" s="420">
        <f t="shared" si="73"/>
        <v>152.46442815841127</v>
      </c>
      <c r="Q402" s="319">
        <f t="shared" si="80"/>
        <v>80</v>
      </c>
      <c r="R402" s="393">
        <f>P402*3/(Q402+Q403)</f>
        <v>3.5184098805787216</v>
      </c>
    </row>
    <row r="403" spans="1:18" ht="15.75" thickBot="1" x14ac:dyDescent="0.3">
      <c r="A403" s="398"/>
      <c r="B403" s="396"/>
      <c r="C403" s="320" t="s">
        <v>360</v>
      </c>
      <c r="D403" s="320" t="s">
        <v>490</v>
      </c>
      <c r="E403" s="321">
        <v>50</v>
      </c>
      <c r="F403" s="392"/>
      <c r="G403" s="392">
        <f>обслуговування!$F$14</f>
        <v>514.75357322849766</v>
      </c>
      <c r="H403" s="392">
        <f>обслуговування!$F$15</f>
        <v>590.82555883754219</v>
      </c>
      <c r="I403" s="392">
        <f>обслуговування!$F$20</f>
        <v>1.8354693222222223</v>
      </c>
      <c r="J403" s="392">
        <f>обслуговування!$F$21</f>
        <v>168.86539419157262</v>
      </c>
      <c r="K403" s="392">
        <f t="shared" si="75"/>
        <v>1276.2799955798348</v>
      </c>
      <c r="L403" s="392">
        <f t="shared" si="76"/>
        <v>38.288399867395043</v>
      </c>
      <c r="M403" s="392">
        <f t="shared" si="77"/>
        <v>1314.5683954472299</v>
      </c>
      <c r="N403" s="392">
        <f t="shared" si="78"/>
        <v>262.91367908944602</v>
      </c>
      <c r="O403" s="392">
        <f t="shared" si="79"/>
        <v>1577.482074536676</v>
      </c>
      <c r="P403" s="421"/>
      <c r="Q403" s="322">
        <f t="shared" si="80"/>
        <v>50</v>
      </c>
      <c r="R403" s="394"/>
    </row>
    <row r="404" spans="1:18" ht="15.75" thickBot="1" x14ac:dyDescent="0.3">
      <c r="A404" s="254" t="s">
        <v>519</v>
      </c>
      <c r="B404" s="311">
        <f>B402+1</f>
        <v>380</v>
      </c>
      <c r="C404" s="312" t="s">
        <v>360</v>
      </c>
      <c r="D404" s="312" t="s">
        <v>491</v>
      </c>
      <c r="E404" s="313">
        <v>106</v>
      </c>
      <c r="F404" s="314">
        <f>заміна!$J$9</f>
        <v>5212.2307784558179</v>
      </c>
      <c r="G404" s="314">
        <f>заміна!$J$14</f>
        <v>507.08099872403142</v>
      </c>
      <c r="H404" s="314">
        <f>заміна!$J$15</f>
        <v>194.75031971928692</v>
      </c>
      <c r="I404" s="314">
        <f>заміна!$J$19</f>
        <v>521.22307784558177</v>
      </c>
      <c r="J404" s="314">
        <f>заміна!$J$20</f>
        <v>965.29277621170775</v>
      </c>
      <c r="K404" s="315">
        <f t="shared" si="75"/>
        <v>7400.5779509564263</v>
      </c>
      <c r="L404" s="315">
        <f t="shared" si="76"/>
        <v>222.01733852869279</v>
      </c>
      <c r="M404" s="315">
        <f t="shared" si="77"/>
        <v>7622.5952894851189</v>
      </c>
      <c r="N404" s="315">
        <f t="shared" si="78"/>
        <v>1524.5190578970239</v>
      </c>
      <c r="O404" s="315">
        <f t="shared" si="79"/>
        <v>9147.114347382143</v>
      </c>
      <c r="P404" s="315">
        <f t="shared" si="73"/>
        <v>152.45190578970238</v>
      </c>
      <c r="Q404" s="315">
        <f t="shared" si="80"/>
        <v>106</v>
      </c>
      <c r="R404" s="316">
        <f t="shared" ref="R404" si="82">P404*3/Q404</f>
        <v>4.3146765789538408</v>
      </c>
    </row>
    <row r="405" spans="1:18" x14ac:dyDescent="0.25">
      <c r="A405" s="397" t="s">
        <v>519</v>
      </c>
      <c r="B405" s="395">
        <f t="shared" si="81"/>
        <v>381</v>
      </c>
      <c r="C405" s="317" t="s">
        <v>146</v>
      </c>
      <c r="D405" s="317" t="s">
        <v>492</v>
      </c>
      <c r="E405" s="318">
        <v>40</v>
      </c>
      <c r="F405" s="391">
        <v>5212.4135634514441</v>
      </c>
      <c r="G405" s="391">
        <v>507.08099872403142</v>
      </c>
      <c r="H405" s="391">
        <v>195.07784924684597</v>
      </c>
      <c r="I405" s="391">
        <v>521.24135634514437</v>
      </c>
      <c r="J405" s="391">
        <v>965.37206516511992</v>
      </c>
      <c r="K405" s="391">
        <f t="shared" si="75"/>
        <v>7401.1858329325869</v>
      </c>
      <c r="L405" s="391">
        <f t="shared" si="76"/>
        <v>222.03557498797761</v>
      </c>
      <c r="M405" s="391">
        <f t="shared" si="77"/>
        <v>7623.2214079205642</v>
      </c>
      <c r="N405" s="391">
        <f t="shared" si="78"/>
        <v>1524.6442815841128</v>
      </c>
      <c r="O405" s="391">
        <f t="shared" si="79"/>
        <v>9147.865689504677</v>
      </c>
      <c r="P405" s="420">
        <f t="shared" si="73"/>
        <v>152.46442815841127</v>
      </c>
      <c r="Q405" s="319">
        <f t="shared" si="80"/>
        <v>40</v>
      </c>
      <c r="R405" s="393">
        <f>P405*3/(Q405+Q406)</f>
        <v>5.717416055940423</v>
      </c>
    </row>
    <row r="406" spans="1:18" ht="15.75" thickBot="1" x14ac:dyDescent="0.3">
      <c r="A406" s="398"/>
      <c r="B406" s="396"/>
      <c r="C406" s="320" t="s">
        <v>146</v>
      </c>
      <c r="D406" s="320" t="s">
        <v>493</v>
      </c>
      <c r="E406" s="321">
        <v>40</v>
      </c>
      <c r="F406" s="392"/>
      <c r="G406" s="392">
        <f>обслуговування!$F$14</f>
        <v>514.75357322849766</v>
      </c>
      <c r="H406" s="392">
        <f>обслуговування!$F$15</f>
        <v>590.82555883754219</v>
      </c>
      <c r="I406" s="392">
        <f>обслуговування!$F$20</f>
        <v>1.8354693222222223</v>
      </c>
      <c r="J406" s="392">
        <f>обслуговування!$F$21</f>
        <v>168.86539419157262</v>
      </c>
      <c r="K406" s="392">
        <f t="shared" si="75"/>
        <v>1276.2799955798348</v>
      </c>
      <c r="L406" s="392">
        <f t="shared" si="76"/>
        <v>38.288399867395043</v>
      </c>
      <c r="M406" s="392">
        <f t="shared" si="77"/>
        <v>1314.5683954472299</v>
      </c>
      <c r="N406" s="392">
        <f t="shared" si="78"/>
        <v>262.91367908944602</v>
      </c>
      <c r="O406" s="392">
        <f t="shared" si="79"/>
        <v>1577.482074536676</v>
      </c>
      <c r="P406" s="421"/>
      <c r="Q406" s="322">
        <f t="shared" si="80"/>
        <v>40</v>
      </c>
      <c r="R406" s="394"/>
    </row>
    <row r="407" spans="1:18" ht="15.75" thickBot="1" x14ac:dyDescent="0.3">
      <c r="A407" s="254" t="s">
        <v>519</v>
      </c>
      <c r="B407" s="311">
        <f>B405+1</f>
        <v>382</v>
      </c>
      <c r="C407" s="312" t="s">
        <v>375</v>
      </c>
      <c r="D407" s="312" t="s">
        <v>494</v>
      </c>
      <c r="E407" s="313">
        <v>90</v>
      </c>
      <c r="F407" s="314">
        <f>заміна!$J$9</f>
        <v>5212.2307784558179</v>
      </c>
      <c r="G407" s="314">
        <f>заміна!$J$14</f>
        <v>507.08099872403142</v>
      </c>
      <c r="H407" s="314">
        <f>заміна!$J$15</f>
        <v>194.75031971928692</v>
      </c>
      <c r="I407" s="314">
        <f>заміна!$J$19</f>
        <v>521.22307784558177</v>
      </c>
      <c r="J407" s="314">
        <f>заміна!$J$20</f>
        <v>965.29277621170775</v>
      </c>
      <c r="K407" s="315">
        <f t="shared" si="75"/>
        <v>7400.5779509564263</v>
      </c>
      <c r="L407" s="315">
        <f t="shared" si="76"/>
        <v>222.01733852869279</v>
      </c>
      <c r="M407" s="315">
        <f t="shared" si="77"/>
        <v>7622.5952894851189</v>
      </c>
      <c r="N407" s="315">
        <f t="shared" si="78"/>
        <v>1524.5190578970239</v>
      </c>
      <c r="O407" s="315">
        <f t="shared" si="79"/>
        <v>9147.114347382143</v>
      </c>
      <c r="P407" s="315">
        <f t="shared" si="73"/>
        <v>152.45190578970238</v>
      </c>
      <c r="Q407" s="315">
        <f t="shared" si="80"/>
        <v>90</v>
      </c>
      <c r="R407" s="316">
        <f t="shared" ref="R407:R470" si="83">P407*3/Q407</f>
        <v>5.0817301929900793</v>
      </c>
    </row>
    <row r="408" spans="1:18" ht="15.75" thickBot="1" x14ac:dyDescent="0.3">
      <c r="A408" s="254" t="s">
        <v>519</v>
      </c>
      <c r="B408" s="311">
        <f t="shared" si="81"/>
        <v>383</v>
      </c>
      <c r="C408" s="312" t="s">
        <v>347</v>
      </c>
      <c r="D408" s="312" t="s">
        <v>495</v>
      </c>
      <c r="E408" s="313">
        <v>8</v>
      </c>
      <c r="F408" s="314">
        <f>заміна!$J$9</f>
        <v>5212.2307784558179</v>
      </c>
      <c r="G408" s="314">
        <f>заміна!$J$14</f>
        <v>507.08099872403142</v>
      </c>
      <c r="H408" s="314">
        <f>заміна!$J$15</f>
        <v>194.75031971928692</v>
      </c>
      <c r="I408" s="314">
        <f>заміна!$J$19</f>
        <v>521.22307784558177</v>
      </c>
      <c r="J408" s="314">
        <f>заміна!$J$20</f>
        <v>965.29277621170775</v>
      </c>
      <c r="K408" s="315">
        <f t="shared" si="75"/>
        <v>7400.5779509564263</v>
      </c>
      <c r="L408" s="315">
        <f t="shared" si="76"/>
        <v>222.01733852869279</v>
      </c>
      <c r="M408" s="315">
        <f t="shared" si="77"/>
        <v>7622.5952894851189</v>
      </c>
      <c r="N408" s="315">
        <f t="shared" si="78"/>
        <v>1524.5190578970239</v>
      </c>
      <c r="O408" s="315">
        <f t="shared" si="79"/>
        <v>9147.114347382143</v>
      </c>
      <c r="P408" s="315">
        <f t="shared" si="73"/>
        <v>152.45190578970238</v>
      </c>
      <c r="Q408" s="315">
        <f t="shared" si="80"/>
        <v>8</v>
      </c>
      <c r="R408" s="316">
        <f t="shared" si="83"/>
        <v>57.169464671138392</v>
      </c>
    </row>
    <row r="409" spans="1:18" ht="15.75" thickBot="1" x14ac:dyDescent="0.3">
      <c r="A409" s="254" t="s">
        <v>519</v>
      </c>
      <c r="B409" s="311">
        <f t="shared" si="81"/>
        <v>384</v>
      </c>
      <c r="C409" s="312" t="s">
        <v>375</v>
      </c>
      <c r="D409" s="312" t="s">
        <v>496</v>
      </c>
      <c r="E409" s="313">
        <v>77</v>
      </c>
      <c r="F409" s="314">
        <f>заміна!$J$9</f>
        <v>5212.2307784558179</v>
      </c>
      <c r="G409" s="314">
        <f>заміна!$J$14</f>
        <v>507.08099872403142</v>
      </c>
      <c r="H409" s="314">
        <f>заміна!$J$15</f>
        <v>194.75031971928692</v>
      </c>
      <c r="I409" s="314">
        <f>заміна!$J$19</f>
        <v>521.22307784558177</v>
      </c>
      <c r="J409" s="314">
        <f>заміна!$J$20</f>
        <v>965.29277621170775</v>
      </c>
      <c r="K409" s="315">
        <f t="shared" si="75"/>
        <v>7400.5779509564263</v>
      </c>
      <c r="L409" s="315">
        <f t="shared" si="76"/>
        <v>222.01733852869279</v>
      </c>
      <c r="M409" s="315">
        <f t="shared" si="77"/>
        <v>7622.5952894851189</v>
      </c>
      <c r="N409" s="315">
        <f t="shared" si="78"/>
        <v>1524.5190578970239</v>
      </c>
      <c r="O409" s="315">
        <f t="shared" si="79"/>
        <v>9147.114347382143</v>
      </c>
      <c r="P409" s="315">
        <f t="shared" si="73"/>
        <v>152.45190578970238</v>
      </c>
      <c r="Q409" s="315">
        <f t="shared" si="80"/>
        <v>77</v>
      </c>
      <c r="R409" s="316">
        <f t="shared" si="83"/>
        <v>5.9396846411572355</v>
      </c>
    </row>
    <row r="410" spans="1:18" ht="15.75" thickBot="1" x14ac:dyDescent="0.3">
      <c r="A410" s="254" t="s">
        <v>519</v>
      </c>
      <c r="B410" s="311">
        <f t="shared" si="81"/>
        <v>385</v>
      </c>
      <c r="C410" s="312" t="s">
        <v>360</v>
      </c>
      <c r="D410" s="312" t="s">
        <v>218</v>
      </c>
      <c r="E410" s="313">
        <v>30</v>
      </c>
      <c r="F410" s="314">
        <f>заміна!$J$9</f>
        <v>5212.2307784558179</v>
      </c>
      <c r="G410" s="314">
        <f>заміна!$J$14</f>
        <v>507.08099872403142</v>
      </c>
      <c r="H410" s="314">
        <f>заміна!$J$15</f>
        <v>194.75031971928692</v>
      </c>
      <c r="I410" s="314">
        <f>заміна!$J$19</f>
        <v>521.22307784558177</v>
      </c>
      <c r="J410" s="314">
        <f>заміна!$J$20</f>
        <v>965.29277621170775</v>
      </c>
      <c r="K410" s="315">
        <f t="shared" si="75"/>
        <v>7400.5779509564263</v>
      </c>
      <c r="L410" s="315">
        <f t="shared" si="76"/>
        <v>222.01733852869279</v>
      </c>
      <c r="M410" s="315">
        <f t="shared" si="77"/>
        <v>7622.5952894851189</v>
      </c>
      <c r="N410" s="315">
        <f t="shared" si="78"/>
        <v>1524.5190578970239</v>
      </c>
      <c r="O410" s="315">
        <f t="shared" si="79"/>
        <v>9147.114347382143</v>
      </c>
      <c r="P410" s="315">
        <f t="shared" si="73"/>
        <v>152.45190578970238</v>
      </c>
      <c r="Q410" s="315">
        <f t="shared" si="80"/>
        <v>30</v>
      </c>
      <c r="R410" s="316">
        <f t="shared" si="83"/>
        <v>15.245190578970238</v>
      </c>
    </row>
    <row r="411" spans="1:18" ht="15.75" thickBot="1" x14ac:dyDescent="0.3">
      <c r="A411" s="254" t="s">
        <v>519</v>
      </c>
      <c r="B411" s="311">
        <f t="shared" si="81"/>
        <v>386</v>
      </c>
      <c r="C411" s="312" t="s">
        <v>360</v>
      </c>
      <c r="D411" s="312" t="s">
        <v>342</v>
      </c>
      <c r="E411" s="313">
        <v>32</v>
      </c>
      <c r="F411" s="314">
        <f>заміна!$J$9</f>
        <v>5212.2307784558179</v>
      </c>
      <c r="G411" s="314">
        <f>заміна!$J$14</f>
        <v>507.08099872403142</v>
      </c>
      <c r="H411" s="314">
        <f>заміна!$J$15</f>
        <v>194.75031971928692</v>
      </c>
      <c r="I411" s="314">
        <f>заміна!$J$19</f>
        <v>521.22307784558177</v>
      </c>
      <c r="J411" s="314">
        <f>заміна!$J$20</f>
        <v>965.29277621170775</v>
      </c>
      <c r="K411" s="315">
        <f t="shared" si="75"/>
        <v>7400.5779509564263</v>
      </c>
      <c r="L411" s="315">
        <f t="shared" si="76"/>
        <v>222.01733852869279</v>
      </c>
      <c r="M411" s="315">
        <f t="shared" si="77"/>
        <v>7622.5952894851189</v>
      </c>
      <c r="N411" s="315">
        <f t="shared" si="78"/>
        <v>1524.5190578970239</v>
      </c>
      <c r="O411" s="315">
        <f t="shared" si="79"/>
        <v>9147.114347382143</v>
      </c>
      <c r="P411" s="315">
        <f t="shared" si="73"/>
        <v>152.45190578970238</v>
      </c>
      <c r="Q411" s="315">
        <f t="shared" si="80"/>
        <v>32</v>
      </c>
      <c r="R411" s="316">
        <f t="shared" si="83"/>
        <v>14.292366167784598</v>
      </c>
    </row>
    <row r="412" spans="1:18" ht="15.75" thickBot="1" x14ac:dyDescent="0.3">
      <c r="A412" s="254" t="s">
        <v>519</v>
      </c>
      <c r="B412" s="311">
        <f t="shared" si="81"/>
        <v>387</v>
      </c>
      <c r="C412" s="312" t="s">
        <v>335</v>
      </c>
      <c r="D412" s="312" t="s">
        <v>215</v>
      </c>
      <c r="E412" s="313">
        <v>4</v>
      </c>
      <c r="F412" s="314">
        <f>заміна!$J$9</f>
        <v>5212.2307784558179</v>
      </c>
      <c r="G412" s="314">
        <f>заміна!$J$14</f>
        <v>507.08099872403142</v>
      </c>
      <c r="H412" s="314">
        <f>заміна!$J$15</f>
        <v>194.75031971928692</v>
      </c>
      <c r="I412" s="314">
        <f>заміна!$J$19</f>
        <v>521.22307784558177</v>
      </c>
      <c r="J412" s="314">
        <f>заміна!$J$20</f>
        <v>965.29277621170775</v>
      </c>
      <c r="K412" s="315">
        <f t="shared" si="75"/>
        <v>7400.5779509564263</v>
      </c>
      <c r="L412" s="315">
        <f t="shared" si="76"/>
        <v>222.01733852869279</v>
      </c>
      <c r="M412" s="315">
        <f t="shared" si="77"/>
        <v>7622.5952894851189</v>
      </c>
      <c r="N412" s="315">
        <f t="shared" si="78"/>
        <v>1524.5190578970239</v>
      </c>
      <c r="O412" s="315">
        <f t="shared" si="79"/>
        <v>9147.114347382143</v>
      </c>
      <c r="P412" s="315">
        <f t="shared" si="73"/>
        <v>152.45190578970238</v>
      </c>
      <c r="Q412" s="315">
        <f t="shared" si="80"/>
        <v>4</v>
      </c>
      <c r="R412" s="316">
        <f t="shared" si="83"/>
        <v>114.33892934227678</v>
      </c>
    </row>
    <row r="413" spans="1:18" ht="15.75" thickBot="1" x14ac:dyDescent="0.3">
      <c r="A413" s="254" t="s">
        <v>519</v>
      </c>
      <c r="B413" s="311">
        <f t="shared" si="81"/>
        <v>388</v>
      </c>
      <c r="C413" s="312" t="s">
        <v>375</v>
      </c>
      <c r="D413" s="312" t="s">
        <v>430</v>
      </c>
      <c r="E413" s="313">
        <v>70</v>
      </c>
      <c r="F413" s="314">
        <f>заміна!$J$9</f>
        <v>5212.2307784558179</v>
      </c>
      <c r="G413" s="314">
        <f>заміна!$J$14</f>
        <v>507.08099872403142</v>
      </c>
      <c r="H413" s="314">
        <f>заміна!$J$15</f>
        <v>194.75031971928692</v>
      </c>
      <c r="I413" s="314">
        <f>заміна!$J$19</f>
        <v>521.22307784558177</v>
      </c>
      <c r="J413" s="314">
        <f>заміна!$J$20</f>
        <v>965.29277621170775</v>
      </c>
      <c r="K413" s="315">
        <f t="shared" si="75"/>
        <v>7400.5779509564263</v>
      </c>
      <c r="L413" s="315">
        <f t="shared" si="76"/>
        <v>222.01733852869279</v>
      </c>
      <c r="M413" s="315">
        <f t="shared" si="77"/>
        <v>7622.5952894851189</v>
      </c>
      <c r="N413" s="315">
        <f t="shared" si="78"/>
        <v>1524.5190578970239</v>
      </c>
      <c r="O413" s="315">
        <f t="shared" si="79"/>
        <v>9147.114347382143</v>
      </c>
      <c r="P413" s="315">
        <f t="shared" si="73"/>
        <v>152.45190578970238</v>
      </c>
      <c r="Q413" s="315">
        <f t="shared" si="80"/>
        <v>70</v>
      </c>
      <c r="R413" s="316">
        <f t="shared" si="83"/>
        <v>6.5336531052729594</v>
      </c>
    </row>
    <row r="414" spans="1:18" ht="15.75" thickBot="1" x14ac:dyDescent="0.3">
      <c r="A414" s="254" t="s">
        <v>519</v>
      </c>
      <c r="B414" s="311">
        <f t="shared" si="81"/>
        <v>389</v>
      </c>
      <c r="C414" s="312" t="s">
        <v>375</v>
      </c>
      <c r="D414" s="312" t="s">
        <v>498</v>
      </c>
      <c r="E414" s="313">
        <v>60</v>
      </c>
      <c r="F414" s="314">
        <f>заміна!$J$9</f>
        <v>5212.2307784558179</v>
      </c>
      <c r="G414" s="314">
        <f>заміна!$J$14</f>
        <v>507.08099872403142</v>
      </c>
      <c r="H414" s="314">
        <f>заміна!$J$15</f>
        <v>194.75031971928692</v>
      </c>
      <c r="I414" s="314">
        <f>заміна!$J$19</f>
        <v>521.22307784558177</v>
      </c>
      <c r="J414" s="314">
        <f>заміна!$J$20</f>
        <v>965.29277621170775</v>
      </c>
      <c r="K414" s="315">
        <f t="shared" si="75"/>
        <v>7400.5779509564263</v>
      </c>
      <c r="L414" s="315">
        <f t="shared" si="76"/>
        <v>222.01733852869279</v>
      </c>
      <c r="M414" s="315">
        <f t="shared" si="77"/>
        <v>7622.5952894851189</v>
      </c>
      <c r="N414" s="315">
        <f t="shared" si="78"/>
        <v>1524.5190578970239</v>
      </c>
      <c r="O414" s="315">
        <f t="shared" si="79"/>
        <v>9147.114347382143</v>
      </c>
      <c r="P414" s="315">
        <f t="shared" si="73"/>
        <v>152.45190578970238</v>
      </c>
      <c r="Q414" s="315">
        <f t="shared" si="80"/>
        <v>60</v>
      </c>
      <c r="R414" s="316">
        <f t="shared" si="83"/>
        <v>7.622595289485119</v>
      </c>
    </row>
    <row r="415" spans="1:18" ht="15.75" thickBot="1" x14ac:dyDescent="0.3">
      <c r="A415" s="254" t="s">
        <v>519</v>
      </c>
      <c r="B415" s="311">
        <f t="shared" si="81"/>
        <v>390</v>
      </c>
      <c r="C415" s="312" t="s">
        <v>375</v>
      </c>
      <c r="D415" s="312" t="s">
        <v>499</v>
      </c>
      <c r="E415" s="313">
        <v>90</v>
      </c>
      <c r="F415" s="314">
        <f>заміна!$J$9</f>
        <v>5212.2307784558179</v>
      </c>
      <c r="G415" s="314">
        <f>заміна!$J$14</f>
        <v>507.08099872403142</v>
      </c>
      <c r="H415" s="314">
        <f>заміна!$J$15</f>
        <v>194.75031971928692</v>
      </c>
      <c r="I415" s="314">
        <f>заміна!$J$19</f>
        <v>521.22307784558177</v>
      </c>
      <c r="J415" s="314">
        <f>заміна!$J$20</f>
        <v>965.29277621170775</v>
      </c>
      <c r="K415" s="315">
        <f t="shared" si="75"/>
        <v>7400.5779509564263</v>
      </c>
      <c r="L415" s="315">
        <f t="shared" si="76"/>
        <v>222.01733852869279</v>
      </c>
      <c r="M415" s="315">
        <f t="shared" si="77"/>
        <v>7622.5952894851189</v>
      </c>
      <c r="N415" s="315">
        <f t="shared" si="78"/>
        <v>1524.5190578970239</v>
      </c>
      <c r="O415" s="315">
        <f t="shared" si="79"/>
        <v>9147.114347382143</v>
      </c>
      <c r="P415" s="315">
        <f t="shared" si="73"/>
        <v>152.45190578970238</v>
      </c>
      <c r="Q415" s="315">
        <f t="shared" si="80"/>
        <v>90</v>
      </c>
      <c r="R415" s="316">
        <f t="shared" si="83"/>
        <v>5.0817301929900793</v>
      </c>
    </row>
    <row r="416" spans="1:18" ht="15.75" thickBot="1" x14ac:dyDescent="0.3">
      <c r="A416" s="254" t="s">
        <v>519</v>
      </c>
      <c r="B416" s="311">
        <f t="shared" si="81"/>
        <v>391</v>
      </c>
      <c r="C416" s="312" t="s">
        <v>347</v>
      </c>
      <c r="D416" s="312" t="s">
        <v>202</v>
      </c>
      <c r="E416" s="313">
        <v>80</v>
      </c>
      <c r="F416" s="314">
        <f>заміна!$J$9</f>
        <v>5212.2307784558179</v>
      </c>
      <c r="G416" s="314">
        <f>заміна!$J$14</f>
        <v>507.08099872403142</v>
      </c>
      <c r="H416" s="314">
        <f>заміна!$J$15</f>
        <v>194.75031971928692</v>
      </c>
      <c r="I416" s="314">
        <f>заміна!$J$19</f>
        <v>521.22307784558177</v>
      </c>
      <c r="J416" s="314">
        <f>заміна!$J$20</f>
        <v>965.29277621170775</v>
      </c>
      <c r="K416" s="315">
        <f t="shared" si="75"/>
        <v>7400.5779509564263</v>
      </c>
      <c r="L416" s="315">
        <f t="shared" si="76"/>
        <v>222.01733852869279</v>
      </c>
      <c r="M416" s="315">
        <f t="shared" si="77"/>
        <v>7622.5952894851189</v>
      </c>
      <c r="N416" s="315">
        <f t="shared" si="78"/>
        <v>1524.5190578970239</v>
      </c>
      <c r="O416" s="315">
        <f t="shared" si="79"/>
        <v>9147.114347382143</v>
      </c>
      <c r="P416" s="315">
        <f t="shared" si="73"/>
        <v>152.45190578970238</v>
      </c>
      <c r="Q416" s="315">
        <f t="shared" si="80"/>
        <v>80</v>
      </c>
      <c r="R416" s="316">
        <f t="shared" si="83"/>
        <v>5.7169464671138392</v>
      </c>
    </row>
    <row r="417" spans="1:18" ht="15.75" thickBot="1" x14ac:dyDescent="0.3">
      <c r="A417" s="254" t="s">
        <v>519</v>
      </c>
      <c r="B417" s="311">
        <f t="shared" si="81"/>
        <v>392</v>
      </c>
      <c r="C417" s="312" t="s">
        <v>375</v>
      </c>
      <c r="D417" s="312" t="s">
        <v>501</v>
      </c>
      <c r="E417" s="313">
        <v>91</v>
      </c>
      <c r="F417" s="314">
        <f>заміна!$J$9</f>
        <v>5212.2307784558179</v>
      </c>
      <c r="G417" s="314">
        <f>заміна!$J$14</f>
        <v>507.08099872403142</v>
      </c>
      <c r="H417" s="314">
        <f>заміна!$J$15</f>
        <v>194.75031971928692</v>
      </c>
      <c r="I417" s="314">
        <f>заміна!$J$19</f>
        <v>521.22307784558177</v>
      </c>
      <c r="J417" s="314">
        <f>заміна!$J$20</f>
        <v>965.29277621170775</v>
      </c>
      <c r="K417" s="315">
        <f t="shared" si="75"/>
        <v>7400.5779509564263</v>
      </c>
      <c r="L417" s="315">
        <f t="shared" si="76"/>
        <v>222.01733852869279</v>
      </c>
      <c r="M417" s="315">
        <f t="shared" si="77"/>
        <v>7622.5952894851189</v>
      </c>
      <c r="N417" s="315">
        <f t="shared" si="78"/>
        <v>1524.5190578970239</v>
      </c>
      <c r="O417" s="315">
        <f t="shared" si="79"/>
        <v>9147.114347382143</v>
      </c>
      <c r="P417" s="315">
        <f t="shared" si="73"/>
        <v>152.45190578970238</v>
      </c>
      <c r="Q417" s="315">
        <f t="shared" si="80"/>
        <v>91</v>
      </c>
      <c r="R417" s="316">
        <f t="shared" si="83"/>
        <v>5.0258870040561225</v>
      </c>
    </row>
    <row r="418" spans="1:18" ht="15.75" thickBot="1" x14ac:dyDescent="0.3">
      <c r="A418" s="254" t="s">
        <v>519</v>
      </c>
      <c r="B418" s="311">
        <f t="shared" si="81"/>
        <v>393</v>
      </c>
      <c r="C418" s="312" t="s">
        <v>347</v>
      </c>
      <c r="D418" s="312" t="s">
        <v>193</v>
      </c>
      <c r="E418" s="313">
        <v>60</v>
      </c>
      <c r="F418" s="314">
        <f>заміна!$J$9</f>
        <v>5212.2307784558179</v>
      </c>
      <c r="G418" s="314">
        <f>заміна!$J$14</f>
        <v>507.08099872403142</v>
      </c>
      <c r="H418" s="314">
        <f>заміна!$J$15</f>
        <v>194.75031971928692</v>
      </c>
      <c r="I418" s="314">
        <f>заміна!$J$19</f>
        <v>521.22307784558177</v>
      </c>
      <c r="J418" s="314">
        <f>заміна!$J$20</f>
        <v>965.29277621170775</v>
      </c>
      <c r="K418" s="315">
        <f t="shared" si="75"/>
        <v>7400.5779509564263</v>
      </c>
      <c r="L418" s="315">
        <f t="shared" si="76"/>
        <v>222.01733852869279</v>
      </c>
      <c r="M418" s="315">
        <f t="shared" si="77"/>
        <v>7622.5952894851189</v>
      </c>
      <c r="N418" s="315">
        <f t="shared" si="78"/>
        <v>1524.5190578970239</v>
      </c>
      <c r="O418" s="315">
        <f t="shared" si="79"/>
        <v>9147.114347382143</v>
      </c>
      <c r="P418" s="315">
        <f t="shared" si="73"/>
        <v>152.45190578970238</v>
      </c>
      <c r="Q418" s="315">
        <f t="shared" si="80"/>
        <v>60</v>
      </c>
      <c r="R418" s="316">
        <f t="shared" si="83"/>
        <v>7.622595289485119</v>
      </c>
    </row>
    <row r="419" spans="1:18" ht="15.75" thickBot="1" x14ac:dyDescent="0.3">
      <c r="A419" s="254" t="s">
        <v>519</v>
      </c>
      <c r="B419" s="311">
        <f t="shared" si="81"/>
        <v>394</v>
      </c>
      <c r="C419" s="312" t="s">
        <v>360</v>
      </c>
      <c r="D419" s="312" t="s">
        <v>339</v>
      </c>
      <c r="E419" s="313">
        <v>16</v>
      </c>
      <c r="F419" s="314">
        <f>заміна!$J$9</f>
        <v>5212.2307784558179</v>
      </c>
      <c r="G419" s="314">
        <f>заміна!$J$14</f>
        <v>507.08099872403142</v>
      </c>
      <c r="H419" s="314">
        <f>заміна!$J$15</f>
        <v>194.75031971928692</v>
      </c>
      <c r="I419" s="314">
        <f>заміна!$J$19</f>
        <v>521.22307784558177</v>
      </c>
      <c r="J419" s="314">
        <f>заміна!$J$20</f>
        <v>965.29277621170775</v>
      </c>
      <c r="K419" s="315">
        <f t="shared" si="75"/>
        <v>7400.5779509564263</v>
      </c>
      <c r="L419" s="315">
        <f t="shared" si="76"/>
        <v>222.01733852869279</v>
      </c>
      <c r="M419" s="315">
        <f t="shared" si="77"/>
        <v>7622.5952894851189</v>
      </c>
      <c r="N419" s="315">
        <f t="shared" si="78"/>
        <v>1524.5190578970239</v>
      </c>
      <c r="O419" s="315">
        <f t="shared" si="79"/>
        <v>9147.114347382143</v>
      </c>
      <c r="P419" s="315">
        <f t="shared" si="73"/>
        <v>152.45190578970238</v>
      </c>
      <c r="Q419" s="315">
        <f t="shared" si="80"/>
        <v>16</v>
      </c>
      <c r="R419" s="316">
        <f t="shared" si="83"/>
        <v>28.584732335569196</v>
      </c>
    </row>
    <row r="420" spans="1:18" ht="15.75" thickBot="1" x14ac:dyDescent="0.3">
      <c r="A420" s="254" t="s">
        <v>519</v>
      </c>
      <c r="B420" s="311">
        <f t="shared" si="81"/>
        <v>395</v>
      </c>
      <c r="C420" s="312" t="s">
        <v>360</v>
      </c>
      <c r="D420" s="312" t="s">
        <v>211</v>
      </c>
      <c r="E420" s="313">
        <v>68</v>
      </c>
      <c r="F420" s="314">
        <f>заміна!$J$9</f>
        <v>5212.2307784558179</v>
      </c>
      <c r="G420" s="314">
        <f>заміна!$J$14</f>
        <v>507.08099872403142</v>
      </c>
      <c r="H420" s="314">
        <f>заміна!$J$15</f>
        <v>194.75031971928692</v>
      </c>
      <c r="I420" s="314">
        <f>заміна!$J$19</f>
        <v>521.22307784558177</v>
      </c>
      <c r="J420" s="314">
        <f>заміна!$J$20</f>
        <v>965.29277621170775</v>
      </c>
      <c r="K420" s="315">
        <f t="shared" si="75"/>
        <v>7400.5779509564263</v>
      </c>
      <c r="L420" s="315">
        <f t="shared" si="76"/>
        <v>222.01733852869279</v>
      </c>
      <c r="M420" s="315">
        <f t="shared" si="77"/>
        <v>7622.5952894851189</v>
      </c>
      <c r="N420" s="315">
        <f t="shared" si="78"/>
        <v>1524.5190578970239</v>
      </c>
      <c r="O420" s="315">
        <f t="shared" si="79"/>
        <v>9147.114347382143</v>
      </c>
      <c r="P420" s="315">
        <f t="shared" si="73"/>
        <v>152.45190578970238</v>
      </c>
      <c r="Q420" s="315">
        <f t="shared" si="80"/>
        <v>68</v>
      </c>
      <c r="R420" s="316">
        <f t="shared" si="83"/>
        <v>6.7258193730751046</v>
      </c>
    </row>
    <row r="421" spans="1:18" ht="15.75" thickBot="1" x14ac:dyDescent="0.3">
      <c r="A421" s="254" t="s">
        <v>519</v>
      </c>
      <c r="B421" s="311">
        <f t="shared" si="81"/>
        <v>396</v>
      </c>
      <c r="C421" s="312" t="s">
        <v>348</v>
      </c>
      <c r="D421" s="312" t="s">
        <v>203</v>
      </c>
      <c r="E421" s="313">
        <v>107</v>
      </c>
      <c r="F421" s="314">
        <f>заміна!$J$9</f>
        <v>5212.2307784558179</v>
      </c>
      <c r="G421" s="314">
        <f>заміна!$J$14</f>
        <v>507.08099872403142</v>
      </c>
      <c r="H421" s="314">
        <f>заміна!$J$15</f>
        <v>194.75031971928692</v>
      </c>
      <c r="I421" s="314">
        <f>заміна!$J$19</f>
        <v>521.22307784558177</v>
      </c>
      <c r="J421" s="314">
        <f>заміна!$J$20</f>
        <v>965.29277621170775</v>
      </c>
      <c r="K421" s="315">
        <f t="shared" si="75"/>
        <v>7400.5779509564263</v>
      </c>
      <c r="L421" s="315">
        <f t="shared" si="76"/>
        <v>222.01733852869279</v>
      </c>
      <c r="M421" s="315">
        <f t="shared" si="77"/>
        <v>7622.5952894851189</v>
      </c>
      <c r="N421" s="315">
        <f t="shared" si="78"/>
        <v>1524.5190578970239</v>
      </c>
      <c r="O421" s="315">
        <f t="shared" si="79"/>
        <v>9147.114347382143</v>
      </c>
      <c r="P421" s="315">
        <f t="shared" si="73"/>
        <v>152.45190578970238</v>
      </c>
      <c r="Q421" s="315">
        <f t="shared" si="80"/>
        <v>107</v>
      </c>
      <c r="R421" s="316">
        <f t="shared" si="83"/>
        <v>4.2743524987767021</v>
      </c>
    </row>
    <row r="422" spans="1:18" ht="15.75" thickBot="1" x14ac:dyDescent="0.3">
      <c r="A422" s="254" t="s">
        <v>519</v>
      </c>
      <c r="B422" s="311">
        <f t="shared" si="81"/>
        <v>397</v>
      </c>
      <c r="C422" s="312" t="s">
        <v>347</v>
      </c>
      <c r="D422" s="312" t="s">
        <v>389</v>
      </c>
      <c r="E422" s="313">
        <v>62</v>
      </c>
      <c r="F422" s="314">
        <f>заміна!$J$9</f>
        <v>5212.2307784558179</v>
      </c>
      <c r="G422" s="314">
        <f>заміна!$J$14</f>
        <v>507.08099872403142</v>
      </c>
      <c r="H422" s="314">
        <f>заміна!$J$15</f>
        <v>194.75031971928692</v>
      </c>
      <c r="I422" s="314">
        <f>заміна!$J$19</f>
        <v>521.22307784558177</v>
      </c>
      <c r="J422" s="314">
        <f>заміна!$J$20</f>
        <v>965.29277621170775</v>
      </c>
      <c r="K422" s="315">
        <f t="shared" si="75"/>
        <v>7400.5779509564263</v>
      </c>
      <c r="L422" s="315">
        <f t="shared" si="76"/>
        <v>222.01733852869279</v>
      </c>
      <c r="M422" s="315">
        <f t="shared" si="77"/>
        <v>7622.5952894851189</v>
      </c>
      <c r="N422" s="315">
        <f t="shared" si="78"/>
        <v>1524.5190578970239</v>
      </c>
      <c r="O422" s="315">
        <f t="shared" si="79"/>
        <v>9147.114347382143</v>
      </c>
      <c r="P422" s="315">
        <f t="shared" si="73"/>
        <v>152.45190578970238</v>
      </c>
      <c r="Q422" s="315">
        <f t="shared" si="80"/>
        <v>62</v>
      </c>
      <c r="R422" s="316">
        <f t="shared" si="83"/>
        <v>7.3767051188565667</v>
      </c>
    </row>
    <row r="423" spans="1:18" ht="15.75" thickBot="1" x14ac:dyDescent="0.3">
      <c r="A423" s="254" t="s">
        <v>519</v>
      </c>
      <c r="B423" s="311">
        <f t="shared" si="81"/>
        <v>398</v>
      </c>
      <c r="C423" s="312" t="s">
        <v>360</v>
      </c>
      <c r="D423" s="312" t="s">
        <v>387</v>
      </c>
      <c r="E423" s="313">
        <v>44</v>
      </c>
      <c r="F423" s="314">
        <f>заміна!$J$9</f>
        <v>5212.2307784558179</v>
      </c>
      <c r="G423" s="314">
        <f>заміна!$J$14</f>
        <v>507.08099872403142</v>
      </c>
      <c r="H423" s="314">
        <f>заміна!$J$15</f>
        <v>194.75031971928692</v>
      </c>
      <c r="I423" s="314">
        <f>заміна!$J$19</f>
        <v>521.22307784558177</v>
      </c>
      <c r="J423" s="314">
        <f>заміна!$J$20</f>
        <v>965.29277621170775</v>
      </c>
      <c r="K423" s="315">
        <f t="shared" si="75"/>
        <v>7400.5779509564263</v>
      </c>
      <c r="L423" s="315">
        <f t="shared" si="76"/>
        <v>222.01733852869279</v>
      </c>
      <c r="M423" s="315">
        <f t="shared" si="77"/>
        <v>7622.5952894851189</v>
      </c>
      <c r="N423" s="315">
        <f t="shared" si="78"/>
        <v>1524.5190578970239</v>
      </c>
      <c r="O423" s="315">
        <f t="shared" si="79"/>
        <v>9147.114347382143</v>
      </c>
      <c r="P423" s="315">
        <f t="shared" si="73"/>
        <v>152.45190578970238</v>
      </c>
      <c r="Q423" s="315">
        <f t="shared" si="80"/>
        <v>44</v>
      </c>
      <c r="R423" s="316">
        <f t="shared" si="83"/>
        <v>10.394448122025162</v>
      </c>
    </row>
    <row r="424" spans="1:18" ht="15.75" thickBot="1" x14ac:dyDescent="0.3">
      <c r="A424" s="254" t="s">
        <v>519</v>
      </c>
      <c r="B424" s="311">
        <f t="shared" si="81"/>
        <v>399</v>
      </c>
      <c r="C424" s="312" t="s">
        <v>347</v>
      </c>
      <c r="D424" s="312" t="s">
        <v>502</v>
      </c>
      <c r="E424" s="313">
        <v>90</v>
      </c>
      <c r="F424" s="314">
        <f>заміна!$J$9</f>
        <v>5212.2307784558179</v>
      </c>
      <c r="G424" s="314">
        <f>заміна!$J$14</f>
        <v>507.08099872403142</v>
      </c>
      <c r="H424" s="314">
        <f>заміна!$J$15</f>
        <v>194.75031971928692</v>
      </c>
      <c r="I424" s="314">
        <f>заміна!$J$19</f>
        <v>521.22307784558177</v>
      </c>
      <c r="J424" s="314">
        <f>заміна!$J$20</f>
        <v>965.29277621170775</v>
      </c>
      <c r="K424" s="315">
        <f t="shared" si="75"/>
        <v>7400.5779509564263</v>
      </c>
      <c r="L424" s="315">
        <f t="shared" si="76"/>
        <v>222.01733852869279</v>
      </c>
      <c r="M424" s="315">
        <f t="shared" si="77"/>
        <v>7622.5952894851189</v>
      </c>
      <c r="N424" s="315">
        <f t="shared" si="78"/>
        <v>1524.5190578970239</v>
      </c>
      <c r="O424" s="315">
        <f t="shared" si="79"/>
        <v>9147.114347382143</v>
      </c>
      <c r="P424" s="315">
        <f t="shared" si="73"/>
        <v>152.45190578970238</v>
      </c>
      <c r="Q424" s="315">
        <f t="shared" si="80"/>
        <v>90</v>
      </c>
      <c r="R424" s="316">
        <f t="shared" si="83"/>
        <v>5.0817301929900793</v>
      </c>
    </row>
    <row r="425" spans="1:18" ht="15.75" thickBot="1" x14ac:dyDescent="0.3">
      <c r="A425" s="254" t="s">
        <v>526</v>
      </c>
      <c r="B425" s="311">
        <f t="shared" si="81"/>
        <v>400</v>
      </c>
      <c r="C425" s="312" t="s">
        <v>300</v>
      </c>
      <c r="D425" s="312" t="s">
        <v>356</v>
      </c>
      <c r="E425" s="313">
        <v>67</v>
      </c>
      <c r="F425" s="314">
        <f>заміна!$J$9</f>
        <v>5212.2307784558179</v>
      </c>
      <c r="G425" s="314">
        <f>заміна!$J$14</f>
        <v>507.08099872403142</v>
      </c>
      <c r="H425" s="314">
        <f>заміна!$J$15</f>
        <v>194.75031971928692</v>
      </c>
      <c r="I425" s="314">
        <f>заміна!$J$19</f>
        <v>521.22307784558177</v>
      </c>
      <c r="J425" s="314">
        <f>заміна!$J$20</f>
        <v>965.29277621170775</v>
      </c>
      <c r="K425" s="315">
        <f t="shared" si="75"/>
        <v>7400.5779509564263</v>
      </c>
      <c r="L425" s="315">
        <f t="shared" si="76"/>
        <v>222.01733852869279</v>
      </c>
      <c r="M425" s="315">
        <f t="shared" si="77"/>
        <v>7622.5952894851189</v>
      </c>
      <c r="N425" s="315">
        <f t="shared" si="78"/>
        <v>1524.5190578970239</v>
      </c>
      <c r="O425" s="315">
        <f t="shared" si="79"/>
        <v>9147.114347382143</v>
      </c>
      <c r="P425" s="315">
        <f t="shared" si="73"/>
        <v>152.45190578970238</v>
      </c>
      <c r="Q425" s="315">
        <f t="shared" si="80"/>
        <v>67</v>
      </c>
      <c r="R425" s="316">
        <f t="shared" si="83"/>
        <v>6.8262047368523451</v>
      </c>
    </row>
    <row r="426" spans="1:18" ht="15.75" thickBot="1" x14ac:dyDescent="0.3">
      <c r="A426" s="254" t="s">
        <v>519</v>
      </c>
      <c r="B426" s="311">
        <f t="shared" si="81"/>
        <v>401</v>
      </c>
      <c r="C426" s="312" t="s">
        <v>139</v>
      </c>
      <c r="D426" s="312" t="s">
        <v>503</v>
      </c>
      <c r="E426" s="313">
        <v>71</v>
      </c>
      <c r="F426" s="314">
        <f>заміна!$J$9</f>
        <v>5212.2307784558179</v>
      </c>
      <c r="G426" s="314">
        <f>заміна!$J$14</f>
        <v>507.08099872403142</v>
      </c>
      <c r="H426" s="314">
        <f>заміна!$J$15</f>
        <v>194.75031971928692</v>
      </c>
      <c r="I426" s="314">
        <f>заміна!$J$19</f>
        <v>521.22307784558177</v>
      </c>
      <c r="J426" s="314">
        <f>заміна!$J$20</f>
        <v>965.29277621170775</v>
      </c>
      <c r="K426" s="315">
        <f t="shared" si="75"/>
        <v>7400.5779509564263</v>
      </c>
      <c r="L426" s="315">
        <f t="shared" si="76"/>
        <v>222.01733852869279</v>
      </c>
      <c r="M426" s="315">
        <f t="shared" si="77"/>
        <v>7622.5952894851189</v>
      </c>
      <c r="N426" s="315">
        <f t="shared" si="78"/>
        <v>1524.5190578970239</v>
      </c>
      <c r="O426" s="315">
        <f t="shared" si="79"/>
        <v>9147.114347382143</v>
      </c>
      <c r="P426" s="315">
        <f t="shared" si="73"/>
        <v>152.45190578970238</v>
      </c>
      <c r="Q426" s="315">
        <f t="shared" si="80"/>
        <v>71</v>
      </c>
      <c r="R426" s="316">
        <f t="shared" si="83"/>
        <v>6.4416298221001007</v>
      </c>
    </row>
    <row r="427" spans="1:18" ht="15.75" thickBot="1" x14ac:dyDescent="0.3">
      <c r="A427" s="254" t="s">
        <v>519</v>
      </c>
      <c r="B427" s="311">
        <f t="shared" si="81"/>
        <v>402</v>
      </c>
      <c r="C427" s="312" t="s">
        <v>298</v>
      </c>
      <c r="D427" s="312" t="s">
        <v>173</v>
      </c>
      <c r="E427" s="313">
        <v>95</v>
      </c>
      <c r="F427" s="314">
        <f>заміна!$J$9</f>
        <v>5212.2307784558179</v>
      </c>
      <c r="G427" s="314">
        <f>заміна!$J$14</f>
        <v>507.08099872403142</v>
      </c>
      <c r="H427" s="314">
        <f>заміна!$J$15</f>
        <v>194.75031971928692</v>
      </c>
      <c r="I427" s="314">
        <f>заміна!$J$19</f>
        <v>521.22307784558177</v>
      </c>
      <c r="J427" s="314">
        <f>заміна!$J$20</f>
        <v>965.29277621170775</v>
      </c>
      <c r="K427" s="315">
        <f t="shared" si="75"/>
        <v>7400.5779509564263</v>
      </c>
      <c r="L427" s="315">
        <f t="shared" si="76"/>
        <v>222.01733852869279</v>
      </c>
      <c r="M427" s="315">
        <f t="shared" si="77"/>
        <v>7622.5952894851189</v>
      </c>
      <c r="N427" s="315">
        <f t="shared" si="78"/>
        <v>1524.5190578970239</v>
      </c>
      <c r="O427" s="315">
        <f t="shared" si="79"/>
        <v>9147.114347382143</v>
      </c>
      <c r="P427" s="315">
        <f t="shared" si="73"/>
        <v>152.45190578970238</v>
      </c>
      <c r="Q427" s="315">
        <f t="shared" si="80"/>
        <v>95</v>
      </c>
      <c r="R427" s="316">
        <f t="shared" si="83"/>
        <v>4.814270709148496</v>
      </c>
    </row>
    <row r="428" spans="1:18" ht="15.75" thickBot="1" x14ac:dyDescent="0.3">
      <c r="A428" s="254" t="s">
        <v>519</v>
      </c>
      <c r="B428" s="311">
        <f t="shared" si="81"/>
        <v>403</v>
      </c>
      <c r="C428" s="312" t="s">
        <v>313</v>
      </c>
      <c r="D428" s="312" t="s">
        <v>192</v>
      </c>
      <c r="E428" s="313">
        <v>50</v>
      </c>
      <c r="F428" s="314">
        <f>заміна!$J$9</f>
        <v>5212.2307784558179</v>
      </c>
      <c r="G428" s="314">
        <f>заміна!$J$14</f>
        <v>507.08099872403142</v>
      </c>
      <c r="H428" s="314">
        <f>заміна!$J$15</f>
        <v>194.75031971928692</v>
      </c>
      <c r="I428" s="314">
        <f>заміна!$J$19</f>
        <v>521.22307784558177</v>
      </c>
      <c r="J428" s="314">
        <f>заміна!$J$20</f>
        <v>965.29277621170775</v>
      </c>
      <c r="K428" s="315">
        <f t="shared" si="75"/>
        <v>7400.5779509564263</v>
      </c>
      <c r="L428" s="315">
        <f t="shared" si="76"/>
        <v>222.01733852869279</v>
      </c>
      <c r="M428" s="315">
        <f t="shared" si="77"/>
        <v>7622.5952894851189</v>
      </c>
      <c r="N428" s="315">
        <f t="shared" si="78"/>
        <v>1524.5190578970239</v>
      </c>
      <c r="O428" s="315">
        <f t="shared" si="79"/>
        <v>9147.114347382143</v>
      </c>
      <c r="P428" s="315">
        <f t="shared" si="73"/>
        <v>152.45190578970238</v>
      </c>
      <c r="Q428" s="315">
        <f t="shared" si="80"/>
        <v>50</v>
      </c>
      <c r="R428" s="316">
        <f t="shared" si="83"/>
        <v>9.1471143473821428</v>
      </c>
    </row>
    <row r="429" spans="1:18" ht="15.75" thickBot="1" x14ac:dyDescent="0.3">
      <c r="A429" s="258" t="s">
        <v>519</v>
      </c>
      <c r="B429" s="311">
        <f t="shared" si="81"/>
        <v>404</v>
      </c>
      <c r="C429" s="312" t="s">
        <v>399</v>
      </c>
      <c r="D429" s="312" t="s">
        <v>174</v>
      </c>
      <c r="E429" s="313">
        <v>30</v>
      </c>
      <c r="F429" s="314">
        <f>заміна!$J$9</f>
        <v>5212.2307784558179</v>
      </c>
      <c r="G429" s="314">
        <f>заміна!$J$14</f>
        <v>507.08099872403142</v>
      </c>
      <c r="H429" s="314">
        <f>заміна!$J$15</f>
        <v>194.75031971928692</v>
      </c>
      <c r="I429" s="314">
        <f>заміна!$J$19</f>
        <v>521.22307784558177</v>
      </c>
      <c r="J429" s="314">
        <f>заміна!$J$20</f>
        <v>965.29277621170775</v>
      </c>
      <c r="K429" s="315">
        <f t="shared" si="75"/>
        <v>7400.5779509564263</v>
      </c>
      <c r="L429" s="315">
        <f t="shared" si="76"/>
        <v>222.01733852869279</v>
      </c>
      <c r="M429" s="315">
        <f t="shared" si="77"/>
        <v>7622.5952894851189</v>
      </c>
      <c r="N429" s="315">
        <f t="shared" si="78"/>
        <v>1524.5190578970239</v>
      </c>
      <c r="O429" s="315">
        <f t="shared" si="79"/>
        <v>9147.114347382143</v>
      </c>
      <c r="P429" s="315">
        <f t="shared" si="73"/>
        <v>152.45190578970238</v>
      </c>
      <c r="Q429" s="315">
        <f t="shared" si="80"/>
        <v>30</v>
      </c>
      <c r="R429" s="316">
        <f t="shared" si="83"/>
        <v>15.245190578970238</v>
      </c>
    </row>
    <row r="430" spans="1:18" ht="15.75" thickBot="1" x14ac:dyDescent="0.3">
      <c r="A430" s="254" t="s">
        <v>519</v>
      </c>
      <c r="B430" s="311">
        <f t="shared" si="81"/>
        <v>405</v>
      </c>
      <c r="C430" s="312" t="s">
        <v>310</v>
      </c>
      <c r="D430" s="312" t="s">
        <v>215</v>
      </c>
      <c r="E430" s="313">
        <v>37</v>
      </c>
      <c r="F430" s="314">
        <f>заміна!$J$9</f>
        <v>5212.2307784558179</v>
      </c>
      <c r="G430" s="314">
        <f>заміна!$J$14</f>
        <v>507.08099872403142</v>
      </c>
      <c r="H430" s="314">
        <f>заміна!$J$15</f>
        <v>194.75031971928692</v>
      </c>
      <c r="I430" s="314">
        <f>заміна!$J$19</f>
        <v>521.22307784558177</v>
      </c>
      <c r="J430" s="314">
        <f>заміна!$J$20</f>
        <v>965.29277621170775</v>
      </c>
      <c r="K430" s="315">
        <f t="shared" si="75"/>
        <v>7400.5779509564263</v>
      </c>
      <c r="L430" s="315">
        <f t="shared" si="76"/>
        <v>222.01733852869279</v>
      </c>
      <c r="M430" s="315">
        <f t="shared" si="77"/>
        <v>7622.5952894851189</v>
      </c>
      <c r="N430" s="315">
        <f t="shared" si="78"/>
        <v>1524.5190578970239</v>
      </c>
      <c r="O430" s="315">
        <f t="shared" si="79"/>
        <v>9147.114347382143</v>
      </c>
      <c r="P430" s="315">
        <f t="shared" si="73"/>
        <v>152.45190578970238</v>
      </c>
      <c r="Q430" s="315">
        <f t="shared" si="80"/>
        <v>37</v>
      </c>
      <c r="R430" s="316">
        <f t="shared" si="83"/>
        <v>12.360965334300193</v>
      </c>
    </row>
    <row r="431" spans="1:18" ht="15.75" thickBot="1" x14ac:dyDescent="0.3">
      <c r="A431" s="254" t="s">
        <v>519</v>
      </c>
      <c r="B431" s="311">
        <f t="shared" si="81"/>
        <v>406</v>
      </c>
      <c r="C431" s="312" t="s">
        <v>160</v>
      </c>
      <c r="D431" s="312" t="s">
        <v>504</v>
      </c>
      <c r="E431" s="313">
        <v>211</v>
      </c>
      <c r="F431" s="314">
        <f>заміна!$J$9</f>
        <v>5212.2307784558179</v>
      </c>
      <c r="G431" s="314">
        <f>заміна!$J$14</f>
        <v>507.08099872403142</v>
      </c>
      <c r="H431" s="314">
        <f>заміна!$J$15</f>
        <v>194.75031971928692</v>
      </c>
      <c r="I431" s="314">
        <f>заміна!$J$19</f>
        <v>521.22307784558177</v>
      </c>
      <c r="J431" s="314">
        <f>заміна!$J$20</f>
        <v>965.29277621170775</v>
      </c>
      <c r="K431" s="315">
        <f t="shared" si="75"/>
        <v>7400.5779509564263</v>
      </c>
      <c r="L431" s="315">
        <f t="shared" si="76"/>
        <v>222.01733852869279</v>
      </c>
      <c r="M431" s="315">
        <f t="shared" si="77"/>
        <v>7622.5952894851189</v>
      </c>
      <c r="N431" s="315">
        <f t="shared" si="78"/>
        <v>1524.5190578970239</v>
      </c>
      <c r="O431" s="315">
        <f t="shared" si="79"/>
        <v>9147.114347382143</v>
      </c>
      <c r="P431" s="315">
        <f t="shared" si="73"/>
        <v>152.45190578970238</v>
      </c>
      <c r="Q431" s="315">
        <f t="shared" si="80"/>
        <v>211</v>
      </c>
      <c r="R431" s="316">
        <f t="shared" si="83"/>
        <v>2.1675626415597495</v>
      </c>
    </row>
    <row r="432" spans="1:18" ht="15.75" thickBot="1" x14ac:dyDescent="0.3">
      <c r="A432" s="254" t="s">
        <v>519</v>
      </c>
      <c r="B432" s="311">
        <f t="shared" si="81"/>
        <v>407</v>
      </c>
      <c r="C432" s="312" t="s">
        <v>149</v>
      </c>
      <c r="D432" s="312" t="s">
        <v>215</v>
      </c>
      <c r="E432" s="313">
        <v>143</v>
      </c>
      <c r="F432" s="314">
        <f>заміна!$J$9</f>
        <v>5212.2307784558179</v>
      </c>
      <c r="G432" s="314">
        <f>заміна!$J$14</f>
        <v>507.08099872403142</v>
      </c>
      <c r="H432" s="314">
        <f>заміна!$J$15</f>
        <v>194.75031971928692</v>
      </c>
      <c r="I432" s="314">
        <f>заміна!$J$19</f>
        <v>521.22307784558177</v>
      </c>
      <c r="J432" s="314">
        <f>заміна!$J$20</f>
        <v>965.29277621170775</v>
      </c>
      <c r="K432" s="315">
        <f t="shared" si="75"/>
        <v>7400.5779509564263</v>
      </c>
      <c r="L432" s="315">
        <f t="shared" si="76"/>
        <v>222.01733852869279</v>
      </c>
      <c r="M432" s="315">
        <f t="shared" si="77"/>
        <v>7622.5952894851189</v>
      </c>
      <c r="N432" s="315">
        <f t="shared" si="78"/>
        <v>1524.5190578970239</v>
      </c>
      <c r="O432" s="315">
        <f t="shared" si="79"/>
        <v>9147.114347382143</v>
      </c>
      <c r="P432" s="315">
        <f t="shared" si="73"/>
        <v>152.45190578970238</v>
      </c>
      <c r="Q432" s="315">
        <f t="shared" si="80"/>
        <v>143</v>
      </c>
      <c r="R432" s="316">
        <f t="shared" si="83"/>
        <v>3.1982917298538962</v>
      </c>
    </row>
    <row r="433" spans="1:18" ht="15.75" thickBot="1" x14ac:dyDescent="0.3">
      <c r="A433" s="254" t="s">
        <v>519</v>
      </c>
      <c r="B433" s="311">
        <f t="shared" si="81"/>
        <v>408</v>
      </c>
      <c r="C433" s="312" t="s">
        <v>360</v>
      </c>
      <c r="D433" s="312" t="s">
        <v>505</v>
      </c>
      <c r="E433" s="313">
        <v>65</v>
      </c>
      <c r="F433" s="314">
        <f>заміна!$J$9</f>
        <v>5212.2307784558179</v>
      </c>
      <c r="G433" s="314">
        <f>заміна!$J$14</f>
        <v>507.08099872403142</v>
      </c>
      <c r="H433" s="314">
        <f>заміна!$J$15</f>
        <v>194.75031971928692</v>
      </c>
      <c r="I433" s="314">
        <f>заміна!$J$19</f>
        <v>521.22307784558177</v>
      </c>
      <c r="J433" s="314">
        <f>заміна!$J$20</f>
        <v>965.29277621170775</v>
      </c>
      <c r="K433" s="315">
        <f t="shared" si="75"/>
        <v>7400.5779509564263</v>
      </c>
      <c r="L433" s="315">
        <f t="shared" si="76"/>
        <v>222.01733852869279</v>
      </c>
      <c r="M433" s="315">
        <f t="shared" si="77"/>
        <v>7622.5952894851189</v>
      </c>
      <c r="N433" s="315">
        <f t="shared" si="78"/>
        <v>1524.5190578970239</v>
      </c>
      <c r="O433" s="315">
        <f t="shared" si="79"/>
        <v>9147.114347382143</v>
      </c>
      <c r="P433" s="315">
        <f t="shared" si="73"/>
        <v>152.45190578970238</v>
      </c>
      <c r="Q433" s="315">
        <f t="shared" si="80"/>
        <v>65</v>
      </c>
      <c r="R433" s="316">
        <f t="shared" si="83"/>
        <v>7.0362418056785714</v>
      </c>
    </row>
    <row r="434" spans="1:18" ht="15.75" thickBot="1" x14ac:dyDescent="0.3">
      <c r="A434" s="254" t="s">
        <v>519</v>
      </c>
      <c r="B434" s="311">
        <f t="shared" si="81"/>
        <v>409</v>
      </c>
      <c r="C434" s="312" t="s">
        <v>160</v>
      </c>
      <c r="D434" s="312" t="s">
        <v>498</v>
      </c>
      <c r="E434" s="313">
        <v>205</v>
      </c>
      <c r="F434" s="314">
        <f>заміна!$J$9</f>
        <v>5212.2307784558179</v>
      </c>
      <c r="G434" s="314">
        <f>заміна!$J$14</f>
        <v>507.08099872403142</v>
      </c>
      <c r="H434" s="314">
        <f>заміна!$J$15</f>
        <v>194.75031971928692</v>
      </c>
      <c r="I434" s="314">
        <f>заміна!$J$19</f>
        <v>521.22307784558177</v>
      </c>
      <c r="J434" s="314">
        <f>заміна!$J$20</f>
        <v>965.29277621170775</v>
      </c>
      <c r="K434" s="315">
        <f t="shared" si="75"/>
        <v>7400.5779509564263</v>
      </c>
      <c r="L434" s="315">
        <f t="shared" si="76"/>
        <v>222.01733852869279</v>
      </c>
      <c r="M434" s="315">
        <f t="shared" si="77"/>
        <v>7622.5952894851189</v>
      </c>
      <c r="N434" s="315">
        <f t="shared" si="78"/>
        <v>1524.5190578970239</v>
      </c>
      <c r="O434" s="315">
        <f t="shared" si="79"/>
        <v>9147.114347382143</v>
      </c>
      <c r="P434" s="315">
        <f t="shared" si="73"/>
        <v>152.45190578970238</v>
      </c>
      <c r="Q434" s="315">
        <f t="shared" si="80"/>
        <v>205</v>
      </c>
      <c r="R434" s="316">
        <f t="shared" si="83"/>
        <v>2.2310034993614982</v>
      </c>
    </row>
    <row r="435" spans="1:18" ht="15.75" thickBot="1" x14ac:dyDescent="0.3">
      <c r="A435" s="254" t="s">
        <v>519</v>
      </c>
      <c r="B435" s="311">
        <f t="shared" si="81"/>
        <v>410</v>
      </c>
      <c r="C435" s="312" t="s">
        <v>139</v>
      </c>
      <c r="D435" s="312" t="s">
        <v>184</v>
      </c>
      <c r="E435" s="313">
        <v>144</v>
      </c>
      <c r="F435" s="314">
        <f>заміна!$J$9</f>
        <v>5212.2307784558179</v>
      </c>
      <c r="G435" s="314">
        <f>заміна!$J$14</f>
        <v>507.08099872403142</v>
      </c>
      <c r="H435" s="314">
        <f>заміна!$J$15</f>
        <v>194.75031971928692</v>
      </c>
      <c r="I435" s="314">
        <f>заміна!$J$19</f>
        <v>521.22307784558177</v>
      </c>
      <c r="J435" s="314">
        <f>заміна!$J$20</f>
        <v>965.29277621170775</v>
      </c>
      <c r="K435" s="315">
        <f t="shared" si="75"/>
        <v>7400.5779509564263</v>
      </c>
      <c r="L435" s="315">
        <f t="shared" si="76"/>
        <v>222.01733852869279</v>
      </c>
      <c r="M435" s="315">
        <f t="shared" si="77"/>
        <v>7622.5952894851189</v>
      </c>
      <c r="N435" s="315">
        <f t="shared" si="78"/>
        <v>1524.5190578970239</v>
      </c>
      <c r="O435" s="315">
        <f t="shared" si="79"/>
        <v>9147.114347382143</v>
      </c>
      <c r="P435" s="315">
        <f t="shared" si="73"/>
        <v>152.45190578970238</v>
      </c>
      <c r="Q435" s="315">
        <f t="shared" si="80"/>
        <v>144</v>
      </c>
      <c r="R435" s="316">
        <f t="shared" si="83"/>
        <v>3.1760813706187996</v>
      </c>
    </row>
    <row r="436" spans="1:18" ht="15.75" thickBot="1" x14ac:dyDescent="0.3">
      <c r="A436" s="254" t="s">
        <v>519</v>
      </c>
      <c r="B436" s="311">
        <f t="shared" si="81"/>
        <v>411</v>
      </c>
      <c r="C436" s="312" t="s">
        <v>360</v>
      </c>
      <c r="D436" s="312" t="s">
        <v>506</v>
      </c>
      <c r="E436" s="313">
        <v>136</v>
      </c>
      <c r="F436" s="314">
        <f>заміна!$J$9</f>
        <v>5212.2307784558179</v>
      </c>
      <c r="G436" s="314">
        <f>заміна!$J$14</f>
        <v>507.08099872403142</v>
      </c>
      <c r="H436" s="314">
        <f>заміна!$J$15</f>
        <v>194.75031971928692</v>
      </c>
      <c r="I436" s="314">
        <f>заміна!$J$19</f>
        <v>521.22307784558177</v>
      </c>
      <c r="J436" s="314">
        <f>заміна!$J$20</f>
        <v>965.29277621170775</v>
      </c>
      <c r="K436" s="315">
        <f t="shared" si="75"/>
        <v>7400.5779509564263</v>
      </c>
      <c r="L436" s="315">
        <f t="shared" si="76"/>
        <v>222.01733852869279</v>
      </c>
      <c r="M436" s="315">
        <f t="shared" si="77"/>
        <v>7622.5952894851189</v>
      </c>
      <c r="N436" s="315">
        <f t="shared" si="78"/>
        <v>1524.5190578970239</v>
      </c>
      <c r="O436" s="315">
        <f t="shared" si="79"/>
        <v>9147.114347382143</v>
      </c>
      <c r="P436" s="315">
        <f t="shared" si="73"/>
        <v>152.45190578970238</v>
      </c>
      <c r="Q436" s="315">
        <f t="shared" si="80"/>
        <v>136</v>
      </c>
      <c r="R436" s="316">
        <f t="shared" si="83"/>
        <v>3.3629096865375523</v>
      </c>
    </row>
    <row r="437" spans="1:18" ht="15.75" thickBot="1" x14ac:dyDescent="0.3">
      <c r="A437" s="254" t="s">
        <v>519</v>
      </c>
      <c r="B437" s="311">
        <f t="shared" si="81"/>
        <v>412</v>
      </c>
      <c r="C437" s="312" t="s">
        <v>367</v>
      </c>
      <c r="D437" s="312" t="s">
        <v>172</v>
      </c>
      <c r="E437" s="313">
        <v>126</v>
      </c>
      <c r="F437" s="314">
        <f>заміна!$J$9</f>
        <v>5212.2307784558179</v>
      </c>
      <c r="G437" s="314">
        <f>заміна!$J$14</f>
        <v>507.08099872403142</v>
      </c>
      <c r="H437" s="314">
        <f>заміна!$J$15</f>
        <v>194.75031971928692</v>
      </c>
      <c r="I437" s="314">
        <f>заміна!$J$19</f>
        <v>521.22307784558177</v>
      </c>
      <c r="J437" s="314">
        <f>заміна!$J$20</f>
        <v>965.29277621170775</v>
      </c>
      <c r="K437" s="315">
        <f t="shared" si="75"/>
        <v>7400.5779509564263</v>
      </c>
      <c r="L437" s="315">
        <f t="shared" si="76"/>
        <v>222.01733852869279</v>
      </c>
      <c r="M437" s="315">
        <f t="shared" si="77"/>
        <v>7622.5952894851189</v>
      </c>
      <c r="N437" s="315">
        <f t="shared" si="78"/>
        <v>1524.5190578970239</v>
      </c>
      <c r="O437" s="315">
        <f t="shared" si="79"/>
        <v>9147.114347382143</v>
      </c>
      <c r="P437" s="315">
        <f t="shared" si="73"/>
        <v>152.45190578970238</v>
      </c>
      <c r="Q437" s="315">
        <f t="shared" si="80"/>
        <v>126</v>
      </c>
      <c r="R437" s="316">
        <f t="shared" si="83"/>
        <v>3.6298072807071997</v>
      </c>
    </row>
    <row r="438" spans="1:18" ht="15.75" thickBot="1" x14ac:dyDescent="0.3">
      <c r="A438" s="254" t="s">
        <v>519</v>
      </c>
      <c r="B438" s="311">
        <f t="shared" si="81"/>
        <v>413</v>
      </c>
      <c r="C438" s="312" t="s">
        <v>164</v>
      </c>
      <c r="D438" s="312" t="s">
        <v>180</v>
      </c>
      <c r="E438" s="313">
        <v>70</v>
      </c>
      <c r="F438" s="314">
        <f>заміна!$J$9</f>
        <v>5212.2307784558179</v>
      </c>
      <c r="G438" s="314">
        <f>заміна!$J$14</f>
        <v>507.08099872403142</v>
      </c>
      <c r="H438" s="314">
        <f>заміна!$J$15</f>
        <v>194.75031971928692</v>
      </c>
      <c r="I438" s="314">
        <f>заміна!$J$19</f>
        <v>521.22307784558177</v>
      </c>
      <c r="J438" s="314">
        <f>заміна!$J$20</f>
        <v>965.29277621170775</v>
      </c>
      <c r="K438" s="315">
        <f t="shared" si="75"/>
        <v>7400.5779509564263</v>
      </c>
      <c r="L438" s="315">
        <f t="shared" si="76"/>
        <v>222.01733852869279</v>
      </c>
      <c r="M438" s="315">
        <f t="shared" si="77"/>
        <v>7622.5952894851189</v>
      </c>
      <c r="N438" s="315">
        <f t="shared" si="78"/>
        <v>1524.5190578970239</v>
      </c>
      <c r="O438" s="315">
        <f t="shared" si="79"/>
        <v>9147.114347382143</v>
      </c>
      <c r="P438" s="315">
        <f t="shared" si="73"/>
        <v>152.45190578970238</v>
      </c>
      <c r="Q438" s="315">
        <f t="shared" si="80"/>
        <v>70</v>
      </c>
      <c r="R438" s="316">
        <f t="shared" si="83"/>
        <v>6.5336531052729594</v>
      </c>
    </row>
    <row r="439" spans="1:18" ht="15.75" thickBot="1" x14ac:dyDescent="0.3">
      <c r="A439" s="254" t="s">
        <v>519</v>
      </c>
      <c r="B439" s="311">
        <f t="shared" si="81"/>
        <v>414</v>
      </c>
      <c r="C439" s="312" t="s">
        <v>347</v>
      </c>
      <c r="D439" s="312" t="s">
        <v>182</v>
      </c>
      <c r="E439" s="313">
        <v>142</v>
      </c>
      <c r="F439" s="314">
        <f>заміна!$J$9</f>
        <v>5212.2307784558179</v>
      </c>
      <c r="G439" s="314">
        <f>заміна!$J$14</f>
        <v>507.08099872403142</v>
      </c>
      <c r="H439" s="314">
        <f>заміна!$J$15</f>
        <v>194.75031971928692</v>
      </c>
      <c r="I439" s="314">
        <f>заміна!$J$19</f>
        <v>521.22307784558177</v>
      </c>
      <c r="J439" s="314">
        <f>заміна!$J$20</f>
        <v>965.29277621170775</v>
      </c>
      <c r="K439" s="315">
        <f t="shared" si="75"/>
        <v>7400.5779509564263</v>
      </c>
      <c r="L439" s="315">
        <f t="shared" si="76"/>
        <v>222.01733852869279</v>
      </c>
      <c r="M439" s="315">
        <f t="shared" si="77"/>
        <v>7622.5952894851189</v>
      </c>
      <c r="N439" s="315">
        <f t="shared" si="78"/>
        <v>1524.5190578970239</v>
      </c>
      <c r="O439" s="315">
        <f t="shared" si="79"/>
        <v>9147.114347382143</v>
      </c>
      <c r="P439" s="315">
        <f t="shared" si="73"/>
        <v>152.45190578970238</v>
      </c>
      <c r="Q439" s="315">
        <f t="shared" si="80"/>
        <v>142</v>
      </c>
      <c r="R439" s="316">
        <f t="shared" si="83"/>
        <v>3.2208149110500504</v>
      </c>
    </row>
    <row r="440" spans="1:18" ht="15.75" thickBot="1" x14ac:dyDescent="0.3">
      <c r="A440" s="254" t="s">
        <v>519</v>
      </c>
      <c r="B440" s="311">
        <f t="shared" si="81"/>
        <v>415</v>
      </c>
      <c r="C440" s="312" t="s">
        <v>444</v>
      </c>
      <c r="D440" s="312" t="s">
        <v>174</v>
      </c>
      <c r="E440" s="313">
        <v>25</v>
      </c>
      <c r="F440" s="314">
        <f>заміна!$J$9</f>
        <v>5212.2307784558179</v>
      </c>
      <c r="G440" s="314">
        <f>заміна!$J$14</f>
        <v>507.08099872403142</v>
      </c>
      <c r="H440" s="314">
        <f>заміна!$J$15</f>
        <v>194.75031971928692</v>
      </c>
      <c r="I440" s="314">
        <f>заміна!$J$19</f>
        <v>521.22307784558177</v>
      </c>
      <c r="J440" s="314">
        <f>заміна!$J$20</f>
        <v>965.29277621170775</v>
      </c>
      <c r="K440" s="315">
        <f t="shared" si="75"/>
        <v>7400.5779509564263</v>
      </c>
      <c r="L440" s="315">
        <f t="shared" si="76"/>
        <v>222.01733852869279</v>
      </c>
      <c r="M440" s="315">
        <f t="shared" si="77"/>
        <v>7622.5952894851189</v>
      </c>
      <c r="N440" s="315">
        <f t="shared" si="78"/>
        <v>1524.5190578970239</v>
      </c>
      <c r="O440" s="315">
        <f t="shared" si="79"/>
        <v>9147.114347382143</v>
      </c>
      <c r="P440" s="315">
        <f t="shared" si="73"/>
        <v>152.45190578970238</v>
      </c>
      <c r="Q440" s="315">
        <f t="shared" si="80"/>
        <v>25</v>
      </c>
      <c r="R440" s="316">
        <f t="shared" si="83"/>
        <v>18.294228694764286</v>
      </c>
    </row>
    <row r="441" spans="1:18" ht="15.75" thickBot="1" x14ac:dyDescent="0.3">
      <c r="A441" s="254" t="s">
        <v>519</v>
      </c>
      <c r="B441" s="311">
        <f t="shared" si="81"/>
        <v>416</v>
      </c>
      <c r="C441" s="312" t="s">
        <v>146</v>
      </c>
      <c r="D441" s="312" t="s">
        <v>198</v>
      </c>
      <c r="E441" s="313">
        <v>60</v>
      </c>
      <c r="F441" s="314">
        <f>заміна!$J$9</f>
        <v>5212.2307784558179</v>
      </c>
      <c r="G441" s="314">
        <f>заміна!$J$14</f>
        <v>507.08099872403142</v>
      </c>
      <c r="H441" s="314">
        <f>заміна!$J$15</f>
        <v>194.75031971928692</v>
      </c>
      <c r="I441" s="314">
        <f>заміна!$J$19</f>
        <v>521.22307784558177</v>
      </c>
      <c r="J441" s="314">
        <f>заміна!$J$20</f>
        <v>965.29277621170775</v>
      </c>
      <c r="K441" s="315">
        <f t="shared" si="75"/>
        <v>7400.5779509564263</v>
      </c>
      <c r="L441" s="315">
        <f t="shared" si="76"/>
        <v>222.01733852869279</v>
      </c>
      <c r="M441" s="315">
        <f t="shared" si="77"/>
        <v>7622.5952894851189</v>
      </c>
      <c r="N441" s="315">
        <f t="shared" si="78"/>
        <v>1524.5190578970239</v>
      </c>
      <c r="O441" s="315">
        <f t="shared" si="79"/>
        <v>9147.114347382143</v>
      </c>
      <c r="P441" s="315">
        <f t="shared" si="73"/>
        <v>152.45190578970238</v>
      </c>
      <c r="Q441" s="315">
        <f t="shared" si="80"/>
        <v>60</v>
      </c>
      <c r="R441" s="316">
        <f t="shared" si="83"/>
        <v>7.622595289485119</v>
      </c>
    </row>
    <row r="442" spans="1:18" ht="15.75" thickBot="1" x14ac:dyDescent="0.3">
      <c r="A442" s="254" t="s">
        <v>519</v>
      </c>
      <c r="B442" s="311">
        <f t="shared" si="81"/>
        <v>417</v>
      </c>
      <c r="C442" s="312" t="s">
        <v>444</v>
      </c>
      <c r="D442" s="312" t="s">
        <v>507</v>
      </c>
      <c r="E442" s="313">
        <v>53</v>
      </c>
      <c r="F442" s="314">
        <f>заміна!$J$9</f>
        <v>5212.2307784558179</v>
      </c>
      <c r="G442" s="314">
        <f>заміна!$J$14</f>
        <v>507.08099872403142</v>
      </c>
      <c r="H442" s="314">
        <f>заміна!$J$15</f>
        <v>194.75031971928692</v>
      </c>
      <c r="I442" s="314">
        <f>заміна!$J$19</f>
        <v>521.22307784558177</v>
      </c>
      <c r="J442" s="314">
        <f>заміна!$J$20</f>
        <v>965.29277621170775</v>
      </c>
      <c r="K442" s="315">
        <f t="shared" si="75"/>
        <v>7400.5779509564263</v>
      </c>
      <c r="L442" s="315">
        <f t="shared" si="76"/>
        <v>222.01733852869279</v>
      </c>
      <c r="M442" s="315">
        <f t="shared" si="77"/>
        <v>7622.5952894851189</v>
      </c>
      <c r="N442" s="315">
        <f t="shared" si="78"/>
        <v>1524.5190578970239</v>
      </c>
      <c r="O442" s="315">
        <f t="shared" si="79"/>
        <v>9147.114347382143</v>
      </c>
      <c r="P442" s="315">
        <f t="shared" si="73"/>
        <v>152.45190578970238</v>
      </c>
      <c r="Q442" s="315">
        <f t="shared" si="80"/>
        <v>53</v>
      </c>
      <c r="R442" s="316">
        <f t="shared" si="83"/>
        <v>8.6293531579076816</v>
      </c>
    </row>
    <row r="443" spans="1:18" ht="15.75" thickBot="1" x14ac:dyDescent="0.3">
      <c r="A443" s="254" t="s">
        <v>519</v>
      </c>
      <c r="B443" s="311">
        <f t="shared" si="81"/>
        <v>418</v>
      </c>
      <c r="C443" s="312" t="s">
        <v>310</v>
      </c>
      <c r="D443" s="312" t="s">
        <v>198</v>
      </c>
      <c r="E443" s="313">
        <v>36</v>
      </c>
      <c r="F443" s="314">
        <f>заміна!$J$9</f>
        <v>5212.2307784558179</v>
      </c>
      <c r="G443" s="314">
        <f>заміна!$J$14</f>
        <v>507.08099872403142</v>
      </c>
      <c r="H443" s="314">
        <f>заміна!$J$15</f>
        <v>194.75031971928692</v>
      </c>
      <c r="I443" s="314">
        <f>заміна!$J$19</f>
        <v>521.22307784558177</v>
      </c>
      <c r="J443" s="314">
        <f>заміна!$J$20</f>
        <v>965.29277621170775</v>
      </c>
      <c r="K443" s="315">
        <f t="shared" si="75"/>
        <v>7400.5779509564263</v>
      </c>
      <c r="L443" s="315">
        <f t="shared" si="76"/>
        <v>222.01733852869279</v>
      </c>
      <c r="M443" s="315">
        <f t="shared" si="77"/>
        <v>7622.5952894851189</v>
      </c>
      <c r="N443" s="315">
        <f t="shared" si="78"/>
        <v>1524.5190578970239</v>
      </c>
      <c r="O443" s="315">
        <f t="shared" si="79"/>
        <v>9147.114347382143</v>
      </c>
      <c r="P443" s="315">
        <f t="shared" si="73"/>
        <v>152.45190578970238</v>
      </c>
      <c r="Q443" s="315">
        <f t="shared" si="80"/>
        <v>36</v>
      </c>
      <c r="R443" s="316">
        <f t="shared" si="83"/>
        <v>12.704325482475198</v>
      </c>
    </row>
    <row r="444" spans="1:18" ht="15.75" thickBot="1" x14ac:dyDescent="0.3">
      <c r="A444" s="254" t="s">
        <v>519</v>
      </c>
      <c r="B444" s="311">
        <f t="shared" si="81"/>
        <v>419</v>
      </c>
      <c r="C444" s="312" t="s">
        <v>444</v>
      </c>
      <c r="D444" s="312" t="s">
        <v>437</v>
      </c>
      <c r="E444" s="313">
        <v>37</v>
      </c>
      <c r="F444" s="314">
        <f>заміна!$J$9</f>
        <v>5212.2307784558179</v>
      </c>
      <c r="G444" s="314">
        <f>заміна!$J$14</f>
        <v>507.08099872403142</v>
      </c>
      <c r="H444" s="314">
        <f>заміна!$J$15</f>
        <v>194.75031971928692</v>
      </c>
      <c r="I444" s="314">
        <f>заміна!$J$19</f>
        <v>521.22307784558177</v>
      </c>
      <c r="J444" s="314">
        <f>заміна!$J$20</f>
        <v>965.29277621170775</v>
      </c>
      <c r="K444" s="315">
        <f t="shared" si="75"/>
        <v>7400.5779509564263</v>
      </c>
      <c r="L444" s="315">
        <f t="shared" si="76"/>
        <v>222.01733852869279</v>
      </c>
      <c r="M444" s="315">
        <f t="shared" si="77"/>
        <v>7622.5952894851189</v>
      </c>
      <c r="N444" s="315">
        <f t="shared" si="78"/>
        <v>1524.5190578970239</v>
      </c>
      <c r="O444" s="315">
        <f t="shared" si="79"/>
        <v>9147.114347382143</v>
      </c>
      <c r="P444" s="315">
        <f t="shared" si="73"/>
        <v>152.45190578970238</v>
      </c>
      <c r="Q444" s="315">
        <f t="shared" si="80"/>
        <v>37</v>
      </c>
      <c r="R444" s="316">
        <f t="shared" si="83"/>
        <v>12.360965334300193</v>
      </c>
    </row>
    <row r="445" spans="1:18" ht="15.75" thickBot="1" x14ac:dyDescent="0.3">
      <c r="A445" s="254" t="s">
        <v>519</v>
      </c>
      <c r="B445" s="311">
        <f t="shared" si="81"/>
        <v>420</v>
      </c>
      <c r="C445" s="312" t="s">
        <v>152</v>
      </c>
      <c r="D445" s="312" t="s">
        <v>172</v>
      </c>
      <c r="E445" s="313">
        <v>54</v>
      </c>
      <c r="F445" s="314">
        <f>заміна!$J$9</f>
        <v>5212.2307784558179</v>
      </c>
      <c r="G445" s="314">
        <f>заміна!$J$14</f>
        <v>507.08099872403142</v>
      </c>
      <c r="H445" s="314">
        <f>заміна!$J$15</f>
        <v>194.75031971928692</v>
      </c>
      <c r="I445" s="314">
        <f>заміна!$J$19</f>
        <v>521.22307784558177</v>
      </c>
      <c r="J445" s="314">
        <f>заміна!$J$20</f>
        <v>965.29277621170775</v>
      </c>
      <c r="K445" s="315">
        <f t="shared" si="75"/>
        <v>7400.5779509564263</v>
      </c>
      <c r="L445" s="315">
        <f t="shared" si="76"/>
        <v>222.01733852869279</v>
      </c>
      <c r="M445" s="315">
        <f t="shared" si="77"/>
        <v>7622.5952894851189</v>
      </c>
      <c r="N445" s="315">
        <f t="shared" si="78"/>
        <v>1524.5190578970239</v>
      </c>
      <c r="O445" s="315">
        <f t="shared" si="79"/>
        <v>9147.114347382143</v>
      </c>
      <c r="P445" s="315">
        <f t="shared" si="73"/>
        <v>152.45190578970238</v>
      </c>
      <c r="Q445" s="315">
        <f t="shared" si="80"/>
        <v>54</v>
      </c>
      <c r="R445" s="316">
        <f t="shared" si="83"/>
        <v>8.4695503216501322</v>
      </c>
    </row>
    <row r="446" spans="1:18" ht="15.75" thickBot="1" x14ac:dyDescent="0.3">
      <c r="A446" s="254" t="s">
        <v>519</v>
      </c>
      <c r="B446" s="311">
        <f t="shared" si="81"/>
        <v>421</v>
      </c>
      <c r="C446" s="312" t="s">
        <v>165</v>
      </c>
      <c r="D446" s="312" t="s">
        <v>508</v>
      </c>
      <c r="E446" s="313">
        <v>87</v>
      </c>
      <c r="F446" s="314">
        <f>заміна!$J$9</f>
        <v>5212.2307784558179</v>
      </c>
      <c r="G446" s="314">
        <f>заміна!$J$14</f>
        <v>507.08099872403142</v>
      </c>
      <c r="H446" s="314">
        <f>заміна!$J$15</f>
        <v>194.75031971928692</v>
      </c>
      <c r="I446" s="314">
        <f>заміна!$J$19</f>
        <v>521.22307784558177</v>
      </c>
      <c r="J446" s="314">
        <f>заміна!$J$20</f>
        <v>965.29277621170775</v>
      </c>
      <c r="K446" s="315">
        <f t="shared" si="75"/>
        <v>7400.5779509564263</v>
      </c>
      <c r="L446" s="315">
        <f t="shared" si="76"/>
        <v>222.01733852869279</v>
      </c>
      <c r="M446" s="315">
        <f t="shared" si="77"/>
        <v>7622.5952894851189</v>
      </c>
      <c r="N446" s="315">
        <f t="shared" si="78"/>
        <v>1524.5190578970239</v>
      </c>
      <c r="O446" s="315">
        <f t="shared" si="79"/>
        <v>9147.114347382143</v>
      </c>
      <c r="P446" s="315">
        <f t="shared" si="73"/>
        <v>152.45190578970238</v>
      </c>
      <c r="Q446" s="315">
        <f t="shared" si="80"/>
        <v>87</v>
      </c>
      <c r="R446" s="316">
        <f t="shared" si="83"/>
        <v>5.2569622686104269</v>
      </c>
    </row>
    <row r="447" spans="1:18" ht="15.75" thickBot="1" x14ac:dyDescent="0.3">
      <c r="A447" s="254" t="s">
        <v>519</v>
      </c>
      <c r="B447" s="311">
        <f t="shared" si="81"/>
        <v>422</v>
      </c>
      <c r="C447" s="312" t="s">
        <v>336</v>
      </c>
      <c r="D447" s="312" t="s">
        <v>191</v>
      </c>
      <c r="E447" s="313">
        <v>99</v>
      </c>
      <c r="F447" s="314">
        <f>заміна!$J$9</f>
        <v>5212.2307784558179</v>
      </c>
      <c r="G447" s="314">
        <f>заміна!$J$14</f>
        <v>507.08099872403142</v>
      </c>
      <c r="H447" s="314">
        <f>заміна!$J$15</f>
        <v>194.75031971928692</v>
      </c>
      <c r="I447" s="314">
        <f>заміна!$J$19</f>
        <v>521.22307784558177</v>
      </c>
      <c r="J447" s="314">
        <f>заміна!$J$20</f>
        <v>965.29277621170775</v>
      </c>
      <c r="K447" s="315">
        <f t="shared" si="75"/>
        <v>7400.5779509564263</v>
      </c>
      <c r="L447" s="315">
        <f t="shared" si="76"/>
        <v>222.01733852869279</v>
      </c>
      <c r="M447" s="315">
        <f t="shared" si="77"/>
        <v>7622.5952894851189</v>
      </c>
      <c r="N447" s="315">
        <f t="shared" si="78"/>
        <v>1524.5190578970239</v>
      </c>
      <c r="O447" s="315">
        <f t="shared" si="79"/>
        <v>9147.114347382143</v>
      </c>
      <c r="P447" s="315">
        <f t="shared" si="73"/>
        <v>152.45190578970238</v>
      </c>
      <c r="Q447" s="315">
        <f t="shared" si="80"/>
        <v>99</v>
      </c>
      <c r="R447" s="316">
        <f t="shared" si="83"/>
        <v>4.6197547209000724</v>
      </c>
    </row>
    <row r="448" spans="1:18" ht="15.75" thickBot="1" x14ac:dyDescent="0.3">
      <c r="A448" s="254" t="s">
        <v>519</v>
      </c>
      <c r="B448" s="311">
        <f t="shared" si="81"/>
        <v>423</v>
      </c>
      <c r="C448" s="312" t="s">
        <v>485</v>
      </c>
      <c r="D448" s="312" t="s">
        <v>378</v>
      </c>
      <c r="E448" s="313">
        <v>35</v>
      </c>
      <c r="F448" s="314">
        <f>заміна!$J$9</f>
        <v>5212.2307784558179</v>
      </c>
      <c r="G448" s="314">
        <f>заміна!$J$14</f>
        <v>507.08099872403142</v>
      </c>
      <c r="H448" s="314">
        <f>заміна!$J$15</f>
        <v>194.75031971928692</v>
      </c>
      <c r="I448" s="314">
        <f>заміна!$J$19</f>
        <v>521.22307784558177</v>
      </c>
      <c r="J448" s="314">
        <f>заміна!$J$20</f>
        <v>965.29277621170775</v>
      </c>
      <c r="K448" s="315">
        <f t="shared" si="75"/>
        <v>7400.5779509564263</v>
      </c>
      <c r="L448" s="315">
        <f t="shared" si="76"/>
        <v>222.01733852869279</v>
      </c>
      <c r="M448" s="315">
        <f t="shared" si="77"/>
        <v>7622.5952894851189</v>
      </c>
      <c r="N448" s="315">
        <f t="shared" si="78"/>
        <v>1524.5190578970239</v>
      </c>
      <c r="O448" s="315">
        <f t="shared" si="79"/>
        <v>9147.114347382143</v>
      </c>
      <c r="P448" s="315">
        <f t="shared" si="73"/>
        <v>152.45190578970238</v>
      </c>
      <c r="Q448" s="315">
        <f t="shared" si="80"/>
        <v>35</v>
      </c>
      <c r="R448" s="316">
        <f t="shared" si="83"/>
        <v>13.067306210545919</v>
      </c>
    </row>
    <row r="449" spans="1:18" ht="15.75" thickBot="1" x14ac:dyDescent="0.3">
      <c r="A449" s="254" t="s">
        <v>519</v>
      </c>
      <c r="B449" s="311">
        <f t="shared" si="81"/>
        <v>424</v>
      </c>
      <c r="C449" s="312" t="s">
        <v>509</v>
      </c>
      <c r="D449" s="312" t="s">
        <v>510</v>
      </c>
      <c r="E449" s="313">
        <v>94</v>
      </c>
      <c r="F449" s="314">
        <f>заміна!$J$9</f>
        <v>5212.2307784558179</v>
      </c>
      <c r="G449" s="314">
        <f>заміна!$J$14</f>
        <v>507.08099872403142</v>
      </c>
      <c r="H449" s="314">
        <f>заміна!$J$15</f>
        <v>194.75031971928692</v>
      </c>
      <c r="I449" s="314">
        <f>заміна!$J$19</f>
        <v>521.22307784558177</v>
      </c>
      <c r="J449" s="314">
        <f>заміна!$J$20</f>
        <v>965.29277621170775</v>
      </c>
      <c r="K449" s="315">
        <f t="shared" si="75"/>
        <v>7400.5779509564263</v>
      </c>
      <c r="L449" s="315">
        <f t="shared" si="76"/>
        <v>222.01733852869279</v>
      </c>
      <c r="M449" s="315">
        <f t="shared" si="77"/>
        <v>7622.5952894851189</v>
      </c>
      <c r="N449" s="315">
        <f t="shared" si="78"/>
        <v>1524.5190578970239</v>
      </c>
      <c r="O449" s="315">
        <f t="shared" si="79"/>
        <v>9147.114347382143</v>
      </c>
      <c r="P449" s="315">
        <f t="shared" si="73"/>
        <v>152.45190578970238</v>
      </c>
      <c r="Q449" s="315">
        <f t="shared" si="80"/>
        <v>94</v>
      </c>
      <c r="R449" s="316">
        <f t="shared" si="83"/>
        <v>4.8654863549905016</v>
      </c>
    </row>
    <row r="450" spans="1:18" ht="15.75" thickBot="1" x14ac:dyDescent="0.3">
      <c r="A450" s="254" t="s">
        <v>519</v>
      </c>
      <c r="B450" s="311">
        <f t="shared" si="81"/>
        <v>425</v>
      </c>
      <c r="C450" s="312" t="s">
        <v>509</v>
      </c>
      <c r="D450" s="312" t="s">
        <v>511</v>
      </c>
      <c r="E450" s="313">
        <v>32</v>
      </c>
      <c r="F450" s="314">
        <f>заміна!$J$9</f>
        <v>5212.2307784558179</v>
      </c>
      <c r="G450" s="314">
        <f>заміна!$J$14</f>
        <v>507.08099872403142</v>
      </c>
      <c r="H450" s="314">
        <f>заміна!$J$15</f>
        <v>194.75031971928692</v>
      </c>
      <c r="I450" s="314">
        <f>заміна!$J$19</f>
        <v>521.22307784558177</v>
      </c>
      <c r="J450" s="314">
        <f>заміна!$J$20</f>
        <v>965.29277621170775</v>
      </c>
      <c r="K450" s="315">
        <f t="shared" si="75"/>
        <v>7400.5779509564263</v>
      </c>
      <c r="L450" s="315">
        <f t="shared" si="76"/>
        <v>222.01733852869279</v>
      </c>
      <c r="M450" s="315">
        <f t="shared" si="77"/>
        <v>7622.5952894851189</v>
      </c>
      <c r="N450" s="315">
        <f t="shared" si="78"/>
        <v>1524.5190578970239</v>
      </c>
      <c r="O450" s="315">
        <f t="shared" si="79"/>
        <v>9147.114347382143</v>
      </c>
      <c r="P450" s="315">
        <f t="shared" si="73"/>
        <v>152.45190578970238</v>
      </c>
      <c r="Q450" s="315">
        <f t="shared" si="80"/>
        <v>32</v>
      </c>
      <c r="R450" s="316">
        <f t="shared" si="83"/>
        <v>14.292366167784598</v>
      </c>
    </row>
    <row r="451" spans="1:18" ht="15.75" thickBot="1" x14ac:dyDescent="0.3">
      <c r="A451" s="254" t="s">
        <v>519</v>
      </c>
      <c r="B451" s="311">
        <f t="shared" si="81"/>
        <v>426</v>
      </c>
      <c r="C451" s="312" t="s">
        <v>509</v>
      </c>
      <c r="D451" s="312" t="s">
        <v>512</v>
      </c>
      <c r="E451" s="313">
        <v>30</v>
      </c>
      <c r="F451" s="314">
        <f>заміна!$J$9</f>
        <v>5212.2307784558179</v>
      </c>
      <c r="G451" s="314">
        <f>заміна!$J$14</f>
        <v>507.08099872403142</v>
      </c>
      <c r="H451" s="314">
        <f>заміна!$J$15</f>
        <v>194.75031971928692</v>
      </c>
      <c r="I451" s="314">
        <f>заміна!$J$19</f>
        <v>521.22307784558177</v>
      </c>
      <c r="J451" s="314">
        <f>заміна!$J$20</f>
        <v>965.29277621170775</v>
      </c>
      <c r="K451" s="315">
        <f t="shared" si="75"/>
        <v>7400.5779509564263</v>
      </c>
      <c r="L451" s="315">
        <f t="shared" si="76"/>
        <v>222.01733852869279</v>
      </c>
      <c r="M451" s="315">
        <f t="shared" si="77"/>
        <v>7622.5952894851189</v>
      </c>
      <c r="N451" s="315">
        <f t="shared" si="78"/>
        <v>1524.5190578970239</v>
      </c>
      <c r="O451" s="315">
        <f t="shared" si="79"/>
        <v>9147.114347382143</v>
      </c>
      <c r="P451" s="315">
        <f t="shared" si="73"/>
        <v>152.45190578970238</v>
      </c>
      <c r="Q451" s="315">
        <f t="shared" si="80"/>
        <v>30</v>
      </c>
      <c r="R451" s="316">
        <f t="shared" si="83"/>
        <v>15.245190578970238</v>
      </c>
    </row>
    <row r="452" spans="1:18" ht="15.75" thickBot="1" x14ac:dyDescent="0.3">
      <c r="A452" s="254" t="s">
        <v>519</v>
      </c>
      <c r="B452" s="311">
        <f t="shared" si="81"/>
        <v>427</v>
      </c>
      <c r="C452" s="312" t="s">
        <v>164</v>
      </c>
      <c r="D452" s="312" t="s">
        <v>208</v>
      </c>
      <c r="E452" s="313">
        <v>131</v>
      </c>
      <c r="F452" s="314">
        <f>заміна!$J$9</f>
        <v>5212.2307784558179</v>
      </c>
      <c r="G452" s="314">
        <f>заміна!$J$14</f>
        <v>507.08099872403142</v>
      </c>
      <c r="H452" s="314">
        <f>заміна!$J$15</f>
        <v>194.75031971928692</v>
      </c>
      <c r="I452" s="314">
        <f>заміна!$J$19</f>
        <v>521.22307784558177</v>
      </c>
      <c r="J452" s="314">
        <f>заміна!$J$20</f>
        <v>965.29277621170775</v>
      </c>
      <c r="K452" s="315">
        <f t="shared" si="75"/>
        <v>7400.5779509564263</v>
      </c>
      <c r="L452" s="315">
        <f t="shared" si="76"/>
        <v>222.01733852869279</v>
      </c>
      <c r="M452" s="315">
        <f t="shared" si="77"/>
        <v>7622.5952894851189</v>
      </c>
      <c r="N452" s="315">
        <f t="shared" si="78"/>
        <v>1524.5190578970239</v>
      </c>
      <c r="O452" s="315">
        <f t="shared" si="79"/>
        <v>9147.114347382143</v>
      </c>
      <c r="P452" s="315">
        <f t="shared" si="73"/>
        <v>152.45190578970238</v>
      </c>
      <c r="Q452" s="315">
        <f t="shared" si="80"/>
        <v>131</v>
      </c>
      <c r="R452" s="316">
        <f t="shared" si="83"/>
        <v>3.4912650180847873</v>
      </c>
    </row>
    <row r="453" spans="1:18" ht="15.75" thickBot="1" x14ac:dyDescent="0.3">
      <c r="A453" s="254" t="s">
        <v>519</v>
      </c>
      <c r="B453" s="311">
        <f t="shared" si="81"/>
        <v>428</v>
      </c>
      <c r="C453" s="312" t="s">
        <v>310</v>
      </c>
      <c r="D453" s="312" t="s">
        <v>203</v>
      </c>
      <c r="E453" s="313">
        <v>36</v>
      </c>
      <c r="F453" s="314">
        <f>заміна!$J$9</f>
        <v>5212.2307784558179</v>
      </c>
      <c r="G453" s="314">
        <f>заміна!$J$14</f>
        <v>507.08099872403142</v>
      </c>
      <c r="H453" s="314">
        <f>заміна!$J$15</f>
        <v>194.75031971928692</v>
      </c>
      <c r="I453" s="314">
        <f>заміна!$J$19</f>
        <v>521.22307784558177</v>
      </c>
      <c r="J453" s="314">
        <f>заміна!$J$20</f>
        <v>965.29277621170775</v>
      </c>
      <c r="K453" s="315">
        <f t="shared" si="75"/>
        <v>7400.5779509564263</v>
      </c>
      <c r="L453" s="315">
        <f t="shared" si="76"/>
        <v>222.01733852869279</v>
      </c>
      <c r="M453" s="315">
        <f t="shared" si="77"/>
        <v>7622.5952894851189</v>
      </c>
      <c r="N453" s="315">
        <f t="shared" si="78"/>
        <v>1524.5190578970239</v>
      </c>
      <c r="O453" s="315">
        <f t="shared" si="79"/>
        <v>9147.114347382143</v>
      </c>
      <c r="P453" s="315">
        <f t="shared" si="73"/>
        <v>152.45190578970238</v>
      </c>
      <c r="Q453" s="315">
        <f t="shared" si="80"/>
        <v>36</v>
      </c>
      <c r="R453" s="316">
        <f t="shared" si="83"/>
        <v>12.704325482475198</v>
      </c>
    </row>
    <row r="454" spans="1:18" ht="15.75" thickBot="1" x14ac:dyDescent="0.3">
      <c r="A454" s="254" t="s">
        <v>519</v>
      </c>
      <c r="B454" s="311">
        <f t="shared" si="81"/>
        <v>429</v>
      </c>
      <c r="C454" s="312" t="s">
        <v>310</v>
      </c>
      <c r="D454" s="312" t="s">
        <v>513</v>
      </c>
      <c r="E454" s="313">
        <v>65</v>
      </c>
      <c r="F454" s="314">
        <f>заміна!$J$9</f>
        <v>5212.2307784558179</v>
      </c>
      <c r="G454" s="314">
        <f>заміна!$J$14</f>
        <v>507.08099872403142</v>
      </c>
      <c r="H454" s="314">
        <f>заміна!$J$15</f>
        <v>194.75031971928692</v>
      </c>
      <c r="I454" s="314">
        <f>заміна!$J$19</f>
        <v>521.22307784558177</v>
      </c>
      <c r="J454" s="314">
        <f>заміна!$J$20</f>
        <v>965.29277621170775</v>
      </c>
      <c r="K454" s="315">
        <f t="shared" ref="K454:K470" si="84">F454+G454+H454+I454+J454</f>
        <v>7400.5779509564263</v>
      </c>
      <c r="L454" s="315">
        <f t="shared" ref="L454:L470" si="85">K454*3/100</f>
        <v>222.01733852869279</v>
      </c>
      <c r="M454" s="315">
        <f t="shared" ref="M454:M470" si="86">K454+L454</f>
        <v>7622.5952894851189</v>
      </c>
      <c r="N454" s="315">
        <f t="shared" ref="N454:N470" si="87">M454*0.2</f>
        <v>1524.5190578970239</v>
      </c>
      <c r="O454" s="315">
        <f t="shared" ref="O454:O470" si="88">M454+N454</f>
        <v>9147.114347382143</v>
      </c>
      <c r="P454" s="315">
        <f t="shared" si="73"/>
        <v>152.45190578970238</v>
      </c>
      <c r="Q454" s="315">
        <f t="shared" ref="Q454:Q470" si="89">E454</f>
        <v>65</v>
      </c>
      <c r="R454" s="316">
        <f t="shared" si="83"/>
        <v>7.0362418056785714</v>
      </c>
    </row>
    <row r="455" spans="1:18" ht="15.75" thickBot="1" x14ac:dyDescent="0.3">
      <c r="A455" s="254" t="s">
        <v>519</v>
      </c>
      <c r="B455" s="311">
        <f t="shared" ref="B455:B470" si="90">B454+1</f>
        <v>430</v>
      </c>
      <c r="C455" s="312" t="s">
        <v>165</v>
      </c>
      <c r="D455" s="312" t="s">
        <v>217</v>
      </c>
      <c r="E455" s="313">
        <v>122</v>
      </c>
      <c r="F455" s="314">
        <f>заміна!$J$9</f>
        <v>5212.2307784558179</v>
      </c>
      <c r="G455" s="314">
        <f>заміна!$J$14</f>
        <v>507.08099872403142</v>
      </c>
      <c r="H455" s="314">
        <f>заміна!$J$15</f>
        <v>194.75031971928692</v>
      </c>
      <c r="I455" s="314">
        <f>заміна!$J$19</f>
        <v>521.22307784558177</v>
      </c>
      <c r="J455" s="314">
        <f>заміна!$J$20</f>
        <v>965.29277621170775</v>
      </c>
      <c r="K455" s="315">
        <f t="shared" si="84"/>
        <v>7400.5779509564263</v>
      </c>
      <c r="L455" s="315">
        <f t="shared" si="85"/>
        <v>222.01733852869279</v>
      </c>
      <c r="M455" s="315">
        <f t="shared" si="86"/>
        <v>7622.5952894851189</v>
      </c>
      <c r="N455" s="315">
        <f t="shared" si="87"/>
        <v>1524.5190578970239</v>
      </c>
      <c r="O455" s="315">
        <f t="shared" si="88"/>
        <v>9147.114347382143</v>
      </c>
      <c r="P455" s="315">
        <f t="shared" si="73"/>
        <v>152.45190578970238</v>
      </c>
      <c r="Q455" s="315">
        <f t="shared" si="89"/>
        <v>122</v>
      </c>
      <c r="R455" s="316">
        <f t="shared" si="83"/>
        <v>3.7488173554844848</v>
      </c>
    </row>
    <row r="456" spans="1:18" ht="15.75" thickBot="1" x14ac:dyDescent="0.3">
      <c r="A456" s="254" t="s">
        <v>519</v>
      </c>
      <c r="B456" s="311">
        <f t="shared" si="90"/>
        <v>431</v>
      </c>
      <c r="C456" s="312" t="s">
        <v>153</v>
      </c>
      <c r="D456" s="312" t="s">
        <v>215</v>
      </c>
      <c r="E456" s="313">
        <v>108</v>
      </c>
      <c r="F456" s="314">
        <f>заміна!$J$9</f>
        <v>5212.2307784558179</v>
      </c>
      <c r="G456" s="314">
        <f>заміна!$J$14</f>
        <v>507.08099872403142</v>
      </c>
      <c r="H456" s="314">
        <f>заміна!$J$15</f>
        <v>194.75031971928692</v>
      </c>
      <c r="I456" s="314">
        <f>заміна!$J$19</f>
        <v>521.22307784558177</v>
      </c>
      <c r="J456" s="314">
        <f>заміна!$J$20</f>
        <v>965.29277621170775</v>
      </c>
      <c r="K456" s="315">
        <f t="shared" si="84"/>
        <v>7400.5779509564263</v>
      </c>
      <c r="L456" s="315">
        <f t="shared" si="85"/>
        <v>222.01733852869279</v>
      </c>
      <c r="M456" s="315">
        <f t="shared" si="86"/>
        <v>7622.5952894851189</v>
      </c>
      <c r="N456" s="315">
        <f t="shared" si="87"/>
        <v>1524.5190578970239</v>
      </c>
      <c r="O456" s="315">
        <f t="shared" si="88"/>
        <v>9147.114347382143</v>
      </c>
      <c r="P456" s="315">
        <f t="shared" ref="P456:P470" si="91">O456/5/12</f>
        <v>152.45190578970238</v>
      </c>
      <c r="Q456" s="315">
        <f t="shared" si="89"/>
        <v>108</v>
      </c>
      <c r="R456" s="316">
        <f t="shared" si="83"/>
        <v>4.2347751608250661</v>
      </c>
    </row>
    <row r="457" spans="1:18" ht="15.75" thickBot="1" x14ac:dyDescent="0.3">
      <c r="A457" s="254" t="s">
        <v>519</v>
      </c>
      <c r="B457" s="311">
        <f t="shared" si="90"/>
        <v>432</v>
      </c>
      <c r="C457" s="312" t="s">
        <v>153</v>
      </c>
      <c r="D457" s="312" t="s">
        <v>422</v>
      </c>
      <c r="E457" s="313">
        <v>54</v>
      </c>
      <c r="F457" s="314">
        <f>заміна!$J$9</f>
        <v>5212.2307784558179</v>
      </c>
      <c r="G457" s="314">
        <f>заміна!$J$14</f>
        <v>507.08099872403142</v>
      </c>
      <c r="H457" s="314">
        <f>заміна!$J$15</f>
        <v>194.75031971928692</v>
      </c>
      <c r="I457" s="314">
        <f>заміна!$J$19</f>
        <v>521.22307784558177</v>
      </c>
      <c r="J457" s="314">
        <f>заміна!$J$20</f>
        <v>965.29277621170775</v>
      </c>
      <c r="K457" s="315">
        <f t="shared" si="84"/>
        <v>7400.5779509564263</v>
      </c>
      <c r="L457" s="315">
        <f t="shared" si="85"/>
        <v>222.01733852869279</v>
      </c>
      <c r="M457" s="315">
        <f t="shared" si="86"/>
        <v>7622.5952894851189</v>
      </c>
      <c r="N457" s="315">
        <f t="shared" si="87"/>
        <v>1524.5190578970239</v>
      </c>
      <c r="O457" s="315">
        <f t="shared" si="88"/>
        <v>9147.114347382143</v>
      </c>
      <c r="P457" s="315">
        <f t="shared" si="91"/>
        <v>152.45190578970238</v>
      </c>
      <c r="Q457" s="315">
        <f t="shared" si="89"/>
        <v>54</v>
      </c>
      <c r="R457" s="316">
        <f t="shared" si="83"/>
        <v>8.4695503216501322</v>
      </c>
    </row>
    <row r="458" spans="1:18" ht="15.75" thickBot="1" x14ac:dyDescent="0.3">
      <c r="A458" s="254" t="s">
        <v>519</v>
      </c>
      <c r="B458" s="311">
        <f t="shared" si="90"/>
        <v>433</v>
      </c>
      <c r="C458" s="312" t="s">
        <v>347</v>
      </c>
      <c r="D458" s="312" t="s">
        <v>514</v>
      </c>
      <c r="E458" s="313">
        <v>73</v>
      </c>
      <c r="F458" s="314">
        <f>заміна!$J$9</f>
        <v>5212.2307784558179</v>
      </c>
      <c r="G458" s="314">
        <f>заміна!$J$14</f>
        <v>507.08099872403142</v>
      </c>
      <c r="H458" s="314">
        <f>заміна!$J$15</f>
        <v>194.75031971928692</v>
      </c>
      <c r="I458" s="314">
        <f>заміна!$J$19</f>
        <v>521.22307784558177</v>
      </c>
      <c r="J458" s="314">
        <f>заміна!$J$20</f>
        <v>965.29277621170775</v>
      </c>
      <c r="K458" s="315">
        <f t="shared" si="84"/>
        <v>7400.5779509564263</v>
      </c>
      <c r="L458" s="315">
        <f t="shared" si="85"/>
        <v>222.01733852869279</v>
      </c>
      <c r="M458" s="315">
        <f t="shared" si="86"/>
        <v>7622.5952894851189</v>
      </c>
      <c r="N458" s="315">
        <f t="shared" si="87"/>
        <v>1524.5190578970239</v>
      </c>
      <c r="O458" s="315">
        <f t="shared" si="88"/>
        <v>9147.114347382143</v>
      </c>
      <c r="P458" s="315">
        <f t="shared" si="91"/>
        <v>152.45190578970238</v>
      </c>
      <c r="Q458" s="315">
        <f t="shared" si="89"/>
        <v>73</v>
      </c>
      <c r="R458" s="316">
        <f t="shared" si="83"/>
        <v>6.2651468132754404</v>
      </c>
    </row>
    <row r="459" spans="1:18" ht="15.75" thickBot="1" x14ac:dyDescent="0.3">
      <c r="A459" s="254" t="s">
        <v>519</v>
      </c>
      <c r="B459" s="311">
        <f t="shared" si="90"/>
        <v>434</v>
      </c>
      <c r="C459" s="312" t="s">
        <v>160</v>
      </c>
      <c r="D459" s="312" t="s">
        <v>515</v>
      </c>
      <c r="E459" s="313">
        <v>129</v>
      </c>
      <c r="F459" s="314">
        <f>заміна!$J$9</f>
        <v>5212.2307784558179</v>
      </c>
      <c r="G459" s="314">
        <f>заміна!$J$14</f>
        <v>507.08099872403142</v>
      </c>
      <c r="H459" s="314">
        <f>заміна!$J$15</f>
        <v>194.75031971928692</v>
      </c>
      <c r="I459" s="314">
        <f>заміна!$J$19</f>
        <v>521.22307784558177</v>
      </c>
      <c r="J459" s="314">
        <f>заміна!$J$20</f>
        <v>965.29277621170775</v>
      </c>
      <c r="K459" s="315">
        <f t="shared" si="84"/>
        <v>7400.5779509564263</v>
      </c>
      <c r="L459" s="315">
        <f t="shared" si="85"/>
        <v>222.01733852869279</v>
      </c>
      <c r="M459" s="315">
        <f t="shared" si="86"/>
        <v>7622.5952894851189</v>
      </c>
      <c r="N459" s="315">
        <f t="shared" si="87"/>
        <v>1524.5190578970239</v>
      </c>
      <c r="O459" s="315">
        <f t="shared" si="88"/>
        <v>9147.114347382143</v>
      </c>
      <c r="P459" s="315">
        <f t="shared" si="91"/>
        <v>152.45190578970238</v>
      </c>
      <c r="Q459" s="315">
        <f t="shared" si="89"/>
        <v>129</v>
      </c>
      <c r="R459" s="316">
        <f t="shared" si="83"/>
        <v>3.5453931579000555</v>
      </c>
    </row>
    <row r="460" spans="1:18" ht="15.75" thickBot="1" x14ac:dyDescent="0.3">
      <c r="A460" s="254" t="s">
        <v>519</v>
      </c>
      <c r="B460" s="311">
        <f t="shared" si="90"/>
        <v>435</v>
      </c>
      <c r="C460" s="312" t="s">
        <v>152</v>
      </c>
      <c r="D460" s="312" t="s">
        <v>170</v>
      </c>
      <c r="E460" s="313">
        <v>70</v>
      </c>
      <c r="F460" s="314">
        <f>заміна!$J$9</f>
        <v>5212.2307784558179</v>
      </c>
      <c r="G460" s="314">
        <f>заміна!$J$14</f>
        <v>507.08099872403142</v>
      </c>
      <c r="H460" s="314">
        <f>заміна!$J$15</f>
        <v>194.75031971928692</v>
      </c>
      <c r="I460" s="314">
        <f>заміна!$J$19</f>
        <v>521.22307784558177</v>
      </c>
      <c r="J460" s="314">
        <f>заміна!$J$20</f>
        <v>965.29277621170775</v>
      </c>
      <c r="K460" s="315">
        <f t="shared" si="84"/>
        <v>7400.5779509564263</v>
      </c>
      <c r="L460" s="315">
        <f t="shared" si="85"/>
        <v>222.01733852869279</v>
      </c>
      <c r="M460" s="315">
        <f t="shared" si="86"/>
        <v>7622.5952894851189</v>
      </c>
      <c r="N460" s="315">
        <f t="shared" si="87"/>
        <v>1524.5190578970239</v>
      </c>
      <c r="O460" s="315">
        <f t="shared" si="88"/>
        <v>9147.114347382143</v>
      </c>
      <c r="P460" s="315">
        <f t="shared" si="91"/>
        <v>152.45190578970238</v>
      </c>
      <c r="Q460" s="315">
        <f t="shared" si="89"/>
        <v>70</v>
      </c>
      <c r="R460" s="316">
        <f t="shared" si="83"/>
        <v>6.5336531052729594</v>
      </c>
    </row>
    <row r="461" spans="1:18" ht="15.75" thickBot="1" x14ac:dyDescent="0.3">
      <c r="A461" s="254" t="s">
        <v>519</v>
      </c>
      <c r="B461" s="311">
        <f t="shared" si="90"/>
        <v>436</v>
      </c>
      <c r="C461" s="312" t="s">
        <v>155</v>
      </c>
      <c r="D461" s="312" t="s">
        <v>516</v>
      </c>
      <c r="E461" s="313">
        <v>33</v>
      </c>
      <c r="F461" s="314">
        <f>заміна!$J$9</f>
        <v>5212.2307784558179</v>
      </c>
      <c r="G461" s="314">
        <f>заміна!$J$14</f>
        <v>507.08099872403142</v>
      </c>
      <c r="H461" s="314">
        <f>заміна!$J$15</f>
        <v>194.75031971928692</v>
      </c>
      <c r="I461" s="314">
        <f>заміна!$J$19</f>
        <v>521.22307784558177</v>
      </c>
      <c r="J461" s="314">
        <f>заміна!$J$20</f>
        <v>965.29277621170775</v>
      </c>
      <c r="K461" s="315">
        <f t="shared" si="84"/>
        <v>7400.5779509564263</v>
      </c>
      <c r="L461" s="315">
        <f t="shared" si="85"/>
        <v>222.01733852869279</v>
      </c>
      <c r="M461" s="315">
        <f t="shared" si="86"/>
        <v>7622.5952894851189</v>
      </c>
      <c r="N461" s="315">
        <f t="shared" si="87"/>
        <v>1524.5190578970239</v>
      </c>
      <c r="O461" s="315">
        <f t="shared" si="88"/>
        <v>9147.114347382143</v>
      </c>
      <c r="P461" s="315">
        <f t="shared" si="91"/>
        <v>152.45190578970238</v>
      </c>
      <c r="Q461" s="315">
        <f t="shared" si="89"/>
        <v>33</v>
      </c>
      <c r="R461" s="316">
        <f t="shared" si="83"/>
        <v>13.859264162700216</v>
      </c>
    </row>
    <row r="462" spans="1:18" ht="15.75" thickBot="1" x14ac:dyDescent="0.3">
      <c r="A462" s="254" t="s">
        <v>519</v>
      </c>
      <c r="B462" s="311">
        <f t="shared" si="90"/>
        <v>437</v>
      </c>
      <c r="C462" s="312" t="s">
        <v>360</v>
      </c>
      <c r="D462" s="312" t="s">
        <v>188</v>
      </c>
      <c r="E462" s="313">
        <v>36</v>
      </c>
      <c r="F462" s="314">
        <f>заміна!$J$9</f>
        <v>5212.2307784558179</v>
      </c>
      <c r="G462" s="314">
        <f>заміна!$J$14</f>
        <v>507.08099872403142</v>
      </c>
      <c r="H462" s="314">
        <f>заміна!$J$15</f>
        <v>194.75031971928692</v>
      </c>
      <c r="I462" s="314">
        <f>заміна!$J$19</f>
        <v>521.22307784558177</v>
      </c>
      <c r="J462" s="314">
        <f>заміна!$J$20</f>
        <v>965.29277621170775</v>
      </c>
      <c r="K462" s="315">
        <f t="shared" si="84"/>
        <v>7400.5779509564263</v>
      </c>
      <c r="L462" s="315">
        <f t="shared" si="85"/>
        <v>222.01733852869279</v>
      </c>
      <c r="M462" s="315">
        <f t="shared" si="86"/>
        <v>7622.5952894851189</v>
      </c>
      <c r="N462" s="315">
        <f t="shared" si="87"/>
        <v>1524.5190578970239</v>
      </c>
      <c r="O462" s="315">
        <f t="shared" si="88"/>
        <v>9147.114347382143</v>
      </c>
      <c r="P462" s="315">
        <f t="shared" si="91"/>
        <v>152.45190578970238</v>
      </c>
      <c r="Q462" s="315">
        <f t="shared" si="89"/>
        <v>36</v>
      </c>
      <c r="R462" s="316">
        <f t="shared" si="83"/>
        <v>12.704325482475198</v>
      </c>
    </row>
    <row r="463" spans="1:18" ht="15.75" thickBot="1" x14ac:dyDescent="0.3">
      <c r="A463" s="254" t="s">
        <v>519</v>
      </c>
      <c r="B463" s="311">
        <f t="shared" si="90"/>
        <v>438</v>
      </c>
      <c r="C463" s="312" t="s">
        <v>336</v>
      </c>
      <c r="D463" s="312" t="s">
        <v>202</v>
      </c>
      <c r="E463" s="313">
        <v>72</v>
      </c>
      <c r="F463" s="314">
        <f>заміна!$J$9</f>
        <v>5212.2307784558179</v>
      </c>
      <c r="G463" s="314">
        <f>заміна!$J$14</f>
        <v>507.08099872403142</v>
      </c>
      <c r="H463" s="314">
        <f>заміна!$J$15</f>
        <v>194.75031971928692</v>
      </c>
      <c r="I463" s="314">
        <f>заміна!$J$19</f>
        <v>521.22307784558177</v>
      </c>
      <c r="J463" s="314">
        <f>заміна!$J$20</f>
        <v>965.29277621170775</v>
      </c>
      <c r="K463" s="315">
        <f t="shared" si="84"/>
        <v>7400.5779509564263</v>
      </c>
      <c r="L463" s="315">
        <f t="shared" si="85"/>
        <v>222.01733852869279</v>
      </c>
      <c r="M463" s="315">
        <f t="shared" si="86"/>
        <v>7622.5952894851189</v>
      </c>
      <c r="N463" s="315">
        <f t="shared" si="87"/>
        <v>1524.5190578970239</v>
      </c>
      <c r="O463" s="315">
        <f t="shared" si="88"/>
        <v>9147.114347382143</v>
      </c>
      <c r="P463" s="315">
        <f t="shared" si="91"/>
        <v>152.45190578970238</v>
      </c>
      <c r="Q463" s="315">
        <f t="shared" si="89"/>
        <v>72</v>
      </c>
      <c r="R463" s="316">
        <f t="shared" si="83"/>
        <v>6.3521627412375992</v>
      </c>
    </row>
    <row r="464" spans="1:18" ht="15.75" thickBot="1" x14ac:dyDescent="0.3">
      <c r="A464" s="254" t="s">
        <v>519</v>
      </c>
      <c r="B464" s="311">
        <f t="shared" si="90"/>
        <v>439</v>
      </c>
      <c r="C464" s="312" t="s">
        <v>155</v>
      </c>
      <c r="D464" s="312" t="s">
        <v>340</v>
      </c>
      <c r="E464" s="313">
        <v>99</v>
      </c>
      <c r="F464" s="314">
        <f>заміна!$J$9</f>
        <v>5212.2307784558179</v>
      </c>
      <c r="G464" s="314">
        <f>заміна!$J$14</f>
        <v>507.08099872403142</v>
      </c>
      <c r="H464" s="314">
        <f>заміна!$J$15</f>
        <v>194.75031971928692</v>
      </c>
      <c r="I464" s="314">
        <f>заміна!$J$19</f>
        <v>521.22307784558177</v>
      </c>
      <c r="J464" s="314">
        <f>заміна!$J$20</f>
        <v>965.29277621170775</v>
      </c>
      <c r="K464" s="315">
        <f t="shared" si="84"/>
        <v>7400.5779509564263</v>
      </c>
      <c r="L464" s="315">
        <f t="shared" si="85"/>
        <v>222.01733852869279</v>
      </c>
      <c r="M464" s="315">
        <f t="shared" si="86"/>
        <v>7622.5952894851189</v>
      </c>
      <c r="N464" s="315">
        <f t="shared" si="87"/>
        <v>1524.5190578970239</v>
      </c>
      <c r="O464" s="315">
        <f t="shared" si="88"/>
        <v>9147.114347382143</v>
      </c>
      <c r="P464" s="315">
        <f t="shared" si="91"/>
        <v>152.45190578970238</v>
      </c>
      <c r="Q464" s="315">
        <f t="shared" si="89"/>
        <v>99</v>
      </c>
      <c r="R464" s="316">
        <f t="shared" si="83"/>
        <v>4.6197547209000724</v>
      </c>
    </row>
    <row r="465" spans="1:18" ht="15.75" thickBot="1" x14ac:dyDescent="0.3">
      <c r="A465" s="254" t="s">
        <v>519</v>
      </c>
      <c r="B465" s="311">
        <f t="shared" si="90"/>
        <v>440</v>
      </c>
      <c r="C465" s="312" t="s">
        <v>146</v>
      </c>
      <c r="D465" s="312" t="s">
        <v>171</v>
      </c>
      <c r="E465" s="313">
        <v>106</v>
      </c>
      <c r="F465" s="314">
        <f>заміна!$J$9</f>
        <v>5212.2307784558179</v>
      </c>
      <c r="G465" s="314">
        <f>заміна!$J$14</f>
        <v>507.08099872403142</v>
      </c>
      <c r="H465" s="314">
        <f>заміна!$J$15</f>
        <v>194.75031971928692</v>
      </c>
      <c r="I465" s="314">
        <f>заміна!$J$19</f>
        <v>521.22307784558177</v>
      </c>
      <c r="J465" s="314">
        <f>заміна!$J$20</f>
        <v>965.29277621170775</v>
      </c>
      <c r="K465" s="315">
        <f t="shared" si="84"/>
        <v>7400.5779509564263</v>
      </c>
      <c r="L465" s="315">
        <f t="shared" si="85"/>
        <v>222.01733852869279</v>
      </c>
      <c r="M465" s="315">
        <f t="shared" si="86"/>
        <v>7622.5952894851189</v>
      </c>
      <c r="N465" s="315">
        <f t="shared" si="87"/>
        <v>1524.5190578970239</v>
      </c>
      <c r="O465" s="315">
        <f t="shared" si="88"/>
        <v>9147.114347382143</v>
      </c>
      <c r="P465" s="315">
        <f t="shared" si="91"/>
        <v>152.45190578970238</v>
      </c>
      <c r="Q465" s="315">
        <f t="shared" si="89"/>
        <v>106</v>
      </c>
      <c r="R465" s="316">
        <f t="shared" si="83"/>
        <v>4.3146765789538408</v>
      </c>
    </row>
    <row r="466" spans="1:18" ht="15.75" thickBot="1" x14ac:dyDescent="0.3">
      <c r="A466" s="254" t="s">
        <v>519</v>
      </c>
      <c r="B466" s="311">
        <f t="shared" si="90"/>
        <v>441</v>
      </c>
      <c r="C466" s="312" t="s">
        <v>142</v>
      </c>
      <c r="D466" s="312" t="s">
        <v>517</v>
      </c>
      <c r="E466" s="313">
        <v>55</v>
      </c>
      <c r="F466" s="314">
        <f>заміна!$J$9</f>
        <v>5212.2307784558179</v>
      </c>
      <c r="G466" s="314">
        <f>заміна!$J$14</f>
        <v>507.08099872403142</v>
      </c>
      <c r="H466" s="314">
        <f>заміна!$J$15</f>
        <v>194.75031971928692</v>
      </c>
      <c r="I466" s="314">
        <f>заміна!$J$19</f>
        <v>521.22307784558177</v>
      </c>
      <c r="J466" s="314">
        <f>заміна!$J$20</f>
        <v>965.29277621170775</v>
      </c>
      <c r="K466" s="315">
        <f t="shared" si="84"/>
        <v>7400.5779509564263</v>
      </c>
      <c r="L466" s="315">
        <f t="shared" si="85"/>
        <v>222.01733852869279</v>
      </c>
      <c r="M466" s="315">
        <f t="shared" si="86"/>
        <v>7622.5952894851189</v>
      </c>
      <c r="N466" s="315">
        <f t="shared" si="87"/>
        <v>1524.5190578970239</v>
      </c>
      <c r="O466" s="315">
        <f t="shared" si="88"/>
        <v>9147.114347382143</v>
      </c>
      <c r="P466" s="315">
        <f t="shared" si="91"/>
        <v>152.45190578970238</v>
      </c>
      <c r="Q466" s="315">
        <f t="shared" si="89"/>
        <v>55</v>
      </c>
      <c r="R466" s="316">
        <f t="shared" si="83"/>
        <v>8.3155584976201293</v>
      </c>
    </row>
    <row r="467" spans="1:18" ht="15.75" thickBot="1" x14ac:dyDescent="0.3">
      <c r="A467" s="254" t="s">
        <v>519</v>
      </c>
      <c r="B467" s="311">
        <f t="shared" si="90"/>
        <v>442</v>
      </c>
      <c r="C467" s="312" t="s">
        <v>142</v>
      </c>
      <c r="D467" s="312" t="s">
        <v>518</v>
      </c>
      <c r="E467" s="313">
        <v>224</v>
      </c>
      <c r="F467" s="314">
        <f>заміна!$J$9</f>
        <v>5212.2307784558179</v>
      </c>
      <c r="G467" s="314">
        <f>заміна!$J$14</f>
        <v>507.08099872403142</v>
      </c>
      <c r="H467" s="314">
        <f>заміна!$J$15</f>
        <v>194.75031971928692</v>
      </c>
      <c r="I467" s="314">
        <f>заміна!$J$19</f>
        <v>521.22307784558177</v>
      </c>
      <c r="J467" s="314">
        <f>заміна!$J$20</f>
        <v>965.29277621170775</v>
      </c>
      <c r="K467" s="315">
        <f t="shared" si="84"/>
        <v>7400.5779509564263</v>
      </c>
      <c r="L467" s="315">
        <f t="shared" si="85"/>
        <v>222.01733852869279</v>
      </c>
      <c r="M467" s="315">
        <f t="shared" si="86"/>
        <v>7622.5952894851189</v>
      </c>
      <c r="N467" s="315">
        <f t="shared" si="87"/>
        <v>1524.5190578970239</v>
      </c>
      <c r="O467" s="315">
        <f t="shared" si="88"/>
        <v>9147.114347382143</v>
      </c>
      <c r="P467" s="315">
        <f t="shared" si="91"/>
        <v>152.45190578970238</v>
      </c>
      <c r="Q467" s="315">
        <f t="shared" si="89"/>
        <v>224</v>
      </c>
      <c r="R467" s="316">
        <f t="shared" si="83"/>
        <v>2.0417665953977999</v>
      </c>
    </row>
    <row r="468" spans="1:18" ht="15.75" thickBot="1" x14ac:dyDescent="0.3">
      <c r="A468" s="254" t="s">
        <v>519</v>
      </c>
      <c r="B468" s="311">
        <f t="shared" si="90"/>
        <v>443</v>
      </c>
      <c r="C468" s="312" t="s">
        <v>367</v>
      </c>
      <c r="D468" s="312" t="s">
        <v>174</v>
      </c>
      <c r="E468" s="313">
        <v>56</v>
      </c>
      <c r="F468" s="314">
        <f>заміна!$J$9</f>
        <v>5212.2307784558179</v>
      </c>
      <c r="G468" s="314">
        <f>заміна!$J$14</f>
        <v>507.08099872403142</v>
      </c>
      <c r="H468" s="314">
        <f>заміна!$J$15</f>
        <v>194.75031971928692</v>
      </c>
      <c r="I468" s="314">
        <f>заміна!$J$19</f>
        <v>521.22307784558177</v>
      </c>
      <c r="J468" s="314">
        <f>заміна!$J$20</f>
        <v>965.29277621170775</v>
      </c>
      <c r="K468" s="315">
        <f t="shared" si="84"/>
        <v>7400.5779509564263</v>
      </c>
      <c r="L468" s="315">
        <f t="shared" si="85"/>
        <v>222.01733852869279</v>
      </c>
      <c r="M468" s="315">
        <f t="shared" si="86"/>
        <v>7622.5952894851189</v>
      </c>
      <c r="N468" s="315">
        <f t="shared" si="87"/>
        <v>1524.5190578970239</v>
      </c>
      <c r="O468" s="315">
        <f t="shared" si="88"/>
        <v>9147.114347382143</v>
      </c>
      <c r="P468" s="315">
        <f t="shared" si="91"/>
        <v>152.45190578970238</v>
      </c>
      <c r="Q468" s="315">
        <f t="shared" si="89"/>
        <v>56</v>
      </c>
      <c r="R468" s="316">
        <f t="shared" si="83"/>
        <v>8.1670663815911997</v>
      </c>
    </row>
    <row r="469" spans="1:18" ht="15.75" thickBot="1" x14ac:dyDescent="0.3">
      <c r="A469" s="254" t="s">
        <v>519</v>
      </c>
      <c r="B469" s="311">
        <f t="shared" si="90"/>
        <v>444</v>
      </c>
      <c r="C469" s="312" t="s">
        <v>391</v>
      </c>
      <c r="D469" s="312" t="s">
        <v>459</v>
      </c>
      <c r="E469" s="313">
        <v>81</v>
      </c>
      <c r="F469" s="314">
        <f>заміна!$J$9</f>
        <v>5212.2307784558179</v>
      </c>
      <c r="G469" s="314">
        <f>заміна!$J$14</f>
        <v>507.08099872403142</v>
      </c>
      <c r="H469" s="314">
        <f>заміна!$J$15</f>
        <v>194.75031971928692</v>
      </c>
      <c r="I469" s="314">
        <f>заміна!$J$19</f>
        <v>521.22307784558177</v>
      </c>
      <c r="J469" s="314">
        <f>заміна!$J$20</f>
        <v>965.29277621170775</v>
      </c>
      <c r="K469" s="315">
        <f t="shared" si="84"/>
        <v>7400.5779509564263</v>
      </c>
      <c r="L469" s="315">
        <f t="shared" si="85"/>
        <v>222.01733852869279</v>
      </c>
      <c r="M469" s="315">
        <f t="shared" si="86"/>
        <v>7622.5952894851189</v>
      </c>
      <c r="N469" s="315">
        <f t="shared" si="87"/>
        <v>1524.5190578970239</v>
      </c>
      <c r="O469" s="315">
        <f t="shared" si="88"/>
        <v>9147.114347382143</v>
      </c>
      <c r="P469" s="315">
        <f t="shared" si="91"/>
        <v>152.45190578970238</v>
      </c>
      <c r="Q469" s="315">
        <f t="shared" si="89"/>
        <v>81</v>
      </c>
      <c r="R469" s="316">
        <f t="shared" si="83"/>
        <v>5.6463668811000884</v>
      </c>
    </row>
    <row r="470" spans="1:18" ht="15.75" thickBot="1" x14ac:dyDescent="0.3">
      <c r="A470" s="254" t="s">
        <v>519</v>
      </c>
      <c r="B470" s="311">
        <f t="shared" si="90"/>
        <v>445</v>
      </c>
      <c r="C470" s="312" t="s">
        <v>341</v>
      </c>
      <c r="D470" s="312" t="s">
        <v>207</v>
      </c>
      <c r="E470" s="313">
        <v>73</v>
      </c>
      <c r="F470" s="314">
        <f>заміна!$J$9</f>
        <v>5212.2307784558179</v>
      </c>
      <c r="G470" s="314">
        <f>заміна!$J$14</f>
        <v>507.08099872403142</v>
      </c>
      <c r="H470" s="314">
        <f>заміна!$J$15</f>
        <v>194.75031971928692</v>
      </c>
      <c r="I470" s="314">
        <f>заміна!$J$19</f>
        <v>521.22307784558177</v>
      </c>
      <c r="J470" s="314">
        <f>заміна!$J$20</f>
        <v>965.29277621170775</v>
      </c>
      <c r="K470" s="315">
        <f t="shared" si="84"/>
        <v>7400.5779509564263</v>
      </c>
      <c r="L470" s="315">
        <f t="shared" si="85"/>
        <v>222.01733852869279</v>
      </c>
      <c r="M470" s="315">
        <f t="shared" si="86"/>
        <v>7622.5952894851189</v>
      </c>
      <c r="N470" s="315">
        <f t="shared" si="87"/>
        <v>1524.5190578970239</v>
      </c>
      <c r="O470" s="315">
        <f t="shared" si="88"/>
        <v>9147.114347382143</v>
      </c>
      <c r="P470" s="315">
        <f t="shared" si="91"/>
        <v>152.45190578970238</v>
      </c>
      <c r="Q470" s="315">
        <f t="shared" si="89"/>
        <v>73</v>
      </c>
      <c r="R470" s="316">
        <f t="shared" si="83"/>
        <v>6.2651468132754404</v>
      </c>
    </row>
    <row r="471" spans="1:18" x14ac:dyDescent="0.25">
      <c r="B471" s="328"/>
      <c r="C471" s="328"/>
      <c r="D471" s="328"/>
      <c r="E471" s="328"/>
      <c r="F471" s="328"/>
      <c r="G471" s="328"/>
      <c r="H471" s="328"/>
      <c r="I471" s="328"/>
      <c r="J471" s="328"/>
      <c r="K471" s="328"/>
      <c r="L471" s="328"/>
      <c r="M471" s="328"/>
      <c r="N471" s="328"/>
      <c r="O471" s="328"/>
      <c r="P471" s="328"/>
      <c r="Q471" s="328"/>
      <c r="R471" s="328"/>
    </row>
    <row r="472" spans="1:18" x14ac:dyDescent="0.25">
      <c r="B472" s="328"/>
      <c r="C472" s="328"/>
      <c r="D472" s="328"/>
      <c r="E472" s="328"/>
      <c r="F472" s="328"/>
      <c r="G472" s="328"/>
      <c r="H472" s="328"/>
      <c r="I472" s="328"/>
      <c r="J472" s="328"/>
      <c r="K472" s="328"/>
      <c r="L472" s="328"/>
      <c r="M472" s="328"/>
      <c r="N472" s="328"/>
      <c r="O472" s="328"/>
      <c r="P472" s="329"/>
      <c r="Q472" s="328"/>
      <c r="R472" s="328"/>
    </row>
    <row r="473" spans="1:18" ht="15.75" x14ac:dyDescent="0.25">
      <c r="B473" s="419" t="s">
        <v>551</v>
      </c>
      <c r="C473" s="419"/>
      <c r="D473" s="419"/>
      <c r="E473" s="419"/>
      <c r="F473" s="419"/>
      <c r="G473" s="419"/>
      <c r="H473" s="419"/>
      <c r="I473" s="419"/>
      <c r="J473" s="419"/>
      <c r="K473" s="419"/>
      <c r="L473" s="419"/>
      <c r="M473" s="419"/>
      <c r="N473" s="419"/>
      <c r="O473" s="419"/>
      <c r="P473" s="419"/>
      <c r="Q473" s="419"/>
      <c r="R473" s="419"/>
    </row>
  </sheetData>
  <mergeCells count="191">
    <mergeCell ref="N360:N362"/>
    <mergeCell ref="O360:O362"/>
    <mergeCell ref="R360:R362"/>
    <mergeCell ref="R364:R365"/>
    <mergeCell ref="J364:J365"/>
    <mergeCell ref="K364:K365"/>
    <mergeCell ref="L364:L365"/>
    <mergeCell ref="M364:M365"/>
    <mergeCell ref="N364:N365"/>
    <mergeCell ref="O364:O365"/>
    <mergeCell ref="B4:R4"/>
    <mergeCell ref="B6:B7"/>
    <mergeCell ref="C6:C7"/>
    <mergeCell ref="D6:D7"/>
    <mergeCell ref="E6:E7"/>
    <mergeCell ref="F6:R6"/>
    <mergeCell ref="R70:R71"/>
    <mergeCell ref="J70:J71"/>
    <mergeCell ref="K70:K71"/>
    <mergeCell ref="L70:L71"/>
    <mergeCell ref="M70:M71"/>
    <mergeCell ref="N70:N71"/>
    <mergeCell ref="O70:O71"/>
    <mergeCell ref="A70:A71"/>
    <mergeCell ref="B70:B71"/>
    <mergeCell ref="F70:F71"/>
    <mergeCell ref="G70:G71"/>
    <mergeCell ref="H70:H71"/>
    <mergeCell ref="I70:I71"/>
    <mergeCell ref="K360:K362"/>
    <mergeCell ref="L360:L362"/>
    <mergeCell ref="M360:M362"/>
    <mergeCell ref="A360:A362"/>
    <mergeCell ref="B360:B362"/>
    <mergeCell ref="F360:F362"/>
    <mergeCell ref="G360:G362"/>
    <mergeCell ref="H360:H362"/>
    <mergeCell ref="I360:I362"/>
    <mergeCell ref="J360:J362"/>
    <mergeCell ref="A364:A365"/>
    <mergeCell ref="B364:B365"/>
    <mergeCell ref="F364:F365"/>
    <mergeCell ref="G364:G365"/>
    <mergeCell ref="H364:H365"/>
    <mergeCell ref="I364:I365"/>
    <mergeCell ref="M368:M369"/>
    <mergeCell ref="N368:N369"/>
    <mergeCell ref="I374:I375"/>
    <mergeCell ref="J374:J375"/>
    <mergeCell ref="K374:K375"/>
    <mergeCell ref="L374:L375"/>
    <mergeCell ref="A368:A369"/>
    <mergeCell ref="B368:B369"/>
    <mergeCell ref="F368:F369"/>
    <mergeCell ref="G368:G369"/>
    <mergeCell ref="H368:H369"/>
    <mergeCell ref="I368:I369"/>
    <mergeCell ref="J368:J369"/>
    <mergeCell ref="K368:K369"/>
    <mergeCell ref="L368:L369"/>
    <mergeCell ref="O368:O369"/>
    <mergeCell ref="R368:R369"/>
    <mergeCell ref="A370:A373"/>
    <mergeCell ref="B370:B373"/>
    <mergeCell ref="F370:F373"/>
    <mergeCell ref="G370:G373"/>
    <mergeCell ref="H370:H373"/>
    <mergeCell ref="I370:I373"/>
    <mergeCell ref="R370:R373"/>
    <mergeCell ref="J370:J373"/>
    <mergeCell ref="K370:K373"/>
    <mergeCell ref="L370:L373"/>
    <mergeCell ref="M370:M373"/>
    <mergeCell ref="N370:N373"/>
    <mergeCell ref="O370:O373"/>
    <mergeCell ref="R374:R375"/>
    <mergeCell ref="A376:A377"/>
    <mergeCell ref="B376:B377"/>
    <mergeCell ref="F376:F377"/>
    <mergeCell ref="G376:G377"/>
    <mergeCell ref="H376:H377"/>
    <mergeCell ref="I376:I377"/>
    <mergeCell ref="R376:R377"/>
    <mergeCell ref="J376:J377"/>
    <mergeCell ref="K376:K377"/>
    <mergeCell ref="L376:L377"/>
    <mergeCell ref="M376:M377"/>
    <mergeCell ref="N376:N377"/>
    <mergeCell ref="O376:O377"/>
    <mergeCell ref="A374:A375"/>
    <mergeCell ref="B374:B375"/>
    <mergeCell ref="F374:F375"/>
    <mergeCell ref="G374:G375"/>
    <mergeCell ref="H374:H375"/>
    <mergeCell ref="R378:R380"/>
    <mergeCell ref="A381:A383"/>
    <mergeCell ref="B381:B383"/>
    <mergeCell ref="F381:F383"/>
    <mergeCell ref="G381:G383"/>
    <mergeCell ref="H381:H383"/>
    <mergeCell ref="I381:I383"/>
    <mergeCell ref="R381:R383"/>
    <mergeCell ref="J381:J383"/>
    <mergeCell ref="K381:K383"/>
    <mergeCell ref="L381:L383"/>
    <mergeCell ref="M381:M383"/>
    <mergeCell ref="N381:N383"/>
    <mergeCell ref="O381:O383"/>
    <mergeCell ref="A378:A380"/>
    <mergeCell ref="B378:B380"/>
    <mergeCell ref="F378:F380"/>
    <mergeCell ref="G378:G380"/>
    <mergeCell ref="H378:H380"/>
    <mergeCell ref="I378:I380"/>
    <mergeCell ref="J378:J380"/>
    <mergeCell ref="K378:K380"/>
    <mergeCell ref="L378:L380"/>
    <mergeCell ref="R384:R386"/>
    <mergeCell ref="A389:A391"/>
    <mergeCell ref="B389:B391"/>
    <mergeCell ref="F389:F391"/>
    <mergeCell ref="G389:G391"/>
    <mergeCell ref="H389:H391"/>
    <mergeCell ref="I389:I391"/>
    <mergeCell ref="P389:P391"/>
    <mergeCell ref="A384:A386"/>
    <mergeCell ref="B384:B386"/>
    <mergeCell ref="F384:F386"/>
    <mergeCell ref="G384:G386"/>
    <mergeCell ref="H384:H386"/>
    <mergeCell ref="I384:I386"/>
    <mergeCell ref="J384:J386"/>
    <mergeCell ref="K384:K386"/>
    <mergeCell ref="L384:L386"/>
    <mergeCell ref="A405:A406"/>
    <mergeCell ref="B405:B406"/>
    <mergeCell ref="F405:F406"/>
    <mergeCell ref="G405:G406"/>
    <mergeCell ref="H405:H406"/>
    <mergeCell ref="I405:I406"/>
    <mergeCell ref="A402:A403"/>
    <mergeCell ref="B402:B403"/>
    <mergeCell ref="F402:F403"/>
    <mergeCell ref="G402:G403"/>
    <mergeCell ref="H402:H403"/>
    <mergeCell ref="I402:I403"/>
    <mergeCell ref="O405:O406"/>
    <mergeCell ref="M402:M403"/>
    <mergeCell ref="N402:N403"/>
    <mergeCell ref="O402:O403"/>
    <mergeCell ref="P405:P406"/>
    <mergeCell ref="P370:P373"/>
    <mergeCell ref="P374:P375"/>
    <mergeCell ref="P376:P377"/>
    <mergeCell ref="P378:P380"/>
    <mergeCell ref="P381:P383"/>
    <mergeCell ref="P384:P386"/>
    <mergeCell ref="O389:O391"/>
    <mergeCell ref="M384:M386"/>
    <mergeCell ref="N384:N386"/>
    <mergeCell ref="O384:O386"/>
    <mergeCell ref="M378:M380"/>
    <mergeCell ref="N378:N380"/>
    <mergeCell ref="O378:O380"/>
    <mergeCell ref="M374:M375"/>
    <mergeCell ref="N374:N375"/>
    <mergeCell ref="O374:O375"/>
    <mergeCell ref="Q2:R2"/>
    <mergeCell ref="Q3:R3"/>
    <mergeCell ref="B473:R473"/>
    <mergeCell ref="R405:R406"/>
    <mergeCell ref="R402:R403"/>
    <mergeCell ref="J402:J403"/>
    <mergeCell ref="K402:K403"/>
    <mergeCell ref="L402:L403"/>
    <mergeCell ref="R389:R391"/>
    <mergeCell ref="J389:J391"/>
    <mergeCell ref="K389:K391"/>
    <mergeCell ref="L389:L391"/>
    <mergeCell ref="M389:M391"/>
    <mergeCell ref="N389:N391"/>
    <mergeCell ref="P402:P403"/>
    <mergeCell ref="P70:P71"/>
    <mergeCell ref="P360:P362"/>
    <mergeCell ref="P364:P365"/>
    <mergeCell ref="P368:P369"/>
    <mergeCell ref="J405:J406"/>
    <mergeCell ref="K405:K406"/>
    <mergeCell ref="L405:L406"/>
    <mergeCell ref="M405:M406"/>
    <mergeCell ref="N405:N406"/>
  </mergeCells>
  <pageMargins left="0.70866141732283472" right="0.70866141732283472" top="1.3779527559055118" bottom="0.55118110236220474" header="0.31496062992125984" footer="0.31496062992125984"/>
  <pageSetup paperSize="9" scale="4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abSelected="1" view="pageBreakPreview" topLeftCell="A13" zoomScale="60" zoomScaleNormal="100" workbookViewId="0">
      <selection activeCell="T19" sqref="T19"/>
    </sheetView>
  </sheetViews>
  <sheetFormatPr defaultRowHeight="15" x14ac:dyDescent="0.25"/>
  <cols>
    <col min="2" max="2" width="10.140625" style="263" bestFit="1" customWidth="1"/>
    <col min="3" max="3" width="22.5703125" style="263" customWidth="1"/>
    <col min="4" max="4" width="12.28515625" style="263" customWidth="1"/>
    <col min="5" max="5" width="12.140625" style="263" customWidth="1"/>
    <col min="6" max="6" width="15.42578125" style="263" bestFit="1" customWidth="1"/>
    <col min="7" max="10" width="13.7109375" style="263" bestFit="1" customWidth="1"/>
    <col min="11" max="11" width="15.42578125" style="263" bestFit="1" customWidth="1"/>
    <col min="12" max="12" width="13.7109375" style="263" bestFit="1" customWidth="1"/>
    <col min="13" max="13" width="16" style="263" bestFit="1" customWidth="1"/>
    <col min="14" max="14" width="15.42578125" style="263" bestFit="1" customWidth="1"/>
    <col min="15" max="15" width="16" style="263" bestFit="1" customWidth="1"/>
    <col min="16" max="16" width="17" style="263" bestFit="1" customWidth="1"/>
    <col min="17" max="17" width="13.7109375" style="263" bestFit="1" customWidth="1"/>
    <col min="18" max="18" width="21.85546875" style="263" bestFit="1" customWidth="1"/>
  </cols>
  <sheetData>
    <row r="1" spans="1:21" ht="15.75" x14ac:dyDescent="0.25">
      <c r="R1" s="310" t="s">
        <v>552</v>
      </c>
    </row>
    <row r="2" spans="1:21" ht="15.75" x14ac:dyDescent="0.25">
      <c r="Q2" s="390" t="s">
        <v>540</v>
      </c>
      <c r="R2" s="390"/>
    </row>
    <row r="3" spans="1:21" ht="15.75" x14ac:dyDescent="0.25">
      <c r="Q3" s="390" t="s">
        <v>542</v>
      </c>
      <c r="R3" s="390"/>
    </row>
    <row r="4" spans="1:21" ht="22.5" x14ac:dyDescent="0.3">
      <c r="B4" s="407" t="s">
        <v>533</v>
      </c>
      <c r="C4" s="407"/>
      <c r="D4" s="407"/>
      <c r="E4" s="407"/>
      <c r="F4" s="407"/>
      <c r="G4" s="407"/>
      <c r="H4" s="407"/>
      <c r="I4" s="407"/>
      <c r="J4" s="407"/>
      <c r="K4" s="407"/>
      <c r="L4" s="407"/>
      <c r="M4" s="407"/>
      <c r="N4" s="407"/>
      <c r="O4" s="407"/>
      <c r="P4" s="407"/>
      <c r="Q4" s="407"/>
      <c r="R4" s="407"/>
      <c r="S4" s="266"/>
    </row>
    <row r="5" spans="1:21" ht="15.75" thickBot="1" x14ac:dyDescent="0.3"/>
    <row r="6" spans="1:21" ht="26.25" customHeight="1" x14ac:dyDescent="0.25">
      <c r="B6" s="410" t="s">
        <v>88</v>
      </c>
      <c r="C6" s="412" t="s">
        <v>105</v>
      </c>
      <c r="D6" s="412" t="s">
        <v>106</v>
      </c>
      <c r="E6" s="416" t="s">
        <v>107</v>
      </c>
      <c r="F6" s="408" t="s">
        <v>108</v>
      </c>
      <c r="G6" s="408"/>
      <c r="H6" s="408"/>
      <c r="I6" s="408"/>
      <c r="J6" s="408"/>
      <c r="K6" s="408"/>
      <c r="L6" s="408"/>
      <c r="M6" s="408"/>
      <c r="N6" s="408"/>
      <c r="O6" s="408"/>
      <c r="P6" s="408"/>
      <c r="Q6" s="408"/>
      <c r="R6" s="409"/>
      <c r="S6" s="131"/>
      <c r="T6" s="131"/>
      <c r="U6" s="131"/>
    </row>
    <row r="7" spans="1:21" ht="64.5" thickBot="1" x14ac:dyDescent="0.3">
      <c r="B7" s="411"/>
      <c r="C7" s="413"/>
      <c r="D7" s="413"/>
      <c r="E7" s="417"/>
      <c r="F7" s="308" t="s">
        <v>109</v>
      </c>
      <c r="G7" s="308" t="s">
        <v>271</v>
      </c>
      <c r="H7" s="308" t="s">
        <v>110</v>
      </c>
      <c r="I7" s="308" t="s">
        <v>111</v>
      </c>
      <c r="J7" s="308" t="s">
        <v>235</v>
      </c>
      <c r="K7" s="308" t="s">
        <v>112</v>
      </c>
      <c r="L7" s="308" t="s">
        <v>113</v>
      </c>
      <c r="M7" s="308" t="s">
        <v>531</v>
      </c>
      <c r="N7" s="308" t="s">
        <v>115</v>
      </c>
      <c r="O7" s="308" t="s">
        <v>529</v>
      </c>
      <c r="P7" s="308" t="s">
        <v>530</v>
      </c>
      <c r="Q7" s="308" t="s">
        <v>27</v>
      </c>
      <c r="R7" s="309" t="s">
        <v>117</v>
      </c>
      <c r="S7" s="132"/>
      <c r="T7" s="132"/>
      <c r="U7" s="18"/>
    </row>
    <row r="8" spans="1:21" ht="15.75" thickBot="1" x14ac:dyDescent="0.3">
      <c r="A8" s="255" t="s">
        <v>521</v>
      </c>
      <c r="B8" s="311">
        <v>1</v>
      </c>
      <c r="C8" s="312" t="s">
        <v>142</v>
      </c>
      <c r="D8" s="312" t="s">
        <v>185</v>
      </c>
      <c r="E8" s="313">
        <v>144</v>
      </c>
      <c r="F8" s="314">
        <f>заміна!$K$9</f>
        <v>5212.2307784558161</v>
      </c>
      <c r="G8" s="314">
        <f>заміна!$K$14</f>
        <v>507.08099872403136</v>
      </c>
      <c r="H8" s="314">
        <f>заміна!$K$15</f>
        <v>194.75031971928692</v>
      </c>
      <c r="I8" s="314">
        <f>заміна!$K$19</f>
        <v>521.22307784558166</v>
      </c>
      <c r="J8" s="314">
        <f>заміна!$K$20</f>
        <v>965.29277621170763</v>
      </c>
      <c r="K8" s="315">
        <f t="shared" ref="K8:K10" si="0">F8+G8+H8+I8+J8</f>
        <v>7400.5779509564245</v>
      </c>
      <c r="L8" s="315">
        <f t="shared" ref="L8:L10" si="1">K8*3/100</f>
        <v>222.01733852869273</v>
      </c>
      <c r="M8" s="315">
        <f t="shared" ref="M8:M10" si="2">K8+L8</f>
        <v>7622.5952894851171</v>
      </c>
      <c r="N8" s="315">
        <f t="shared" ref="N8:N10" si="3">M8*0.2</f>
        <v>1524.5190578970235</v>
      </c>
      <c r="O8" s="315">
        <f t="shared" ref="O8:O10" si="4">M8+N8</f>
        <v>9147.1143473821412</v>
      </c>
      <c r="P8" s="315">
        <f t="shared" ref="P8:P23" si="5">O8/5/12</f>
        <v>152.45190578970235</v>
      </c>
      <c r="Q8" s="315">
        <f t="shared" ref="Q8:Q10" si="6">E8</f>
        <v>144</v>
      </c>
      <c r="R8" s="316">
        <f>P8*3/Q8</f>
        <v>3.1760813706187991</v>
      </c>
      <c r="S8" s="18"/>
      <c r="T8" s="18"/>
      <c r="U8" s="18"/>
    </row>
    <row r="9" spans="1:21" ht="15.75" thickBot="1" x14ac:dyDescent="0.3">
      <c r="A9" s="255" t="s">
        <v>521</v>
      </c>
      <c r="B9" s="311">
        <f>B8+1</f>
        <v>2</v>
      </c>
      <c r="C9" s="312" t="s">
        <v>142</v>
      </c>
      <c r="D9" s="312" t="s">
        <v>187</v>
      </c>
      <c r="E9" s="313">
        <v>71</v>
      </c>
      <c r="F9" s="314">
        <f>заміна!$K$9</f>
        <v>5212.2307784558161</v>
      </c>
      <c r="G9" s="314">
        <f>заміна!$K$14</f>
        <v>507.08099872403136</v>
      </c>
      <c r="H9" s="314">
        <f>заміна!$K$15</f>
        <v>194.75031971928692</v>
      </c>
      <c r="I9" s="314">
        <f>заміна!$K$19</f>
        <v>521.22307784558166</v>
      </c>
      <c r="J9" s="314">
        <f>заміна!$K$20</f>
        <v>965.29277621170763</v>
      </c>
      <c r="K9" s="315">
        <f t="shared" si="0"/>
        <v>7400.5779509564245</v>
      </c>
      <c r="L9" s="315">
        <f t="shared" si="1"/>
        <v>222.01733852869273</v>
      </c>
      <c r="M9" s="315">
        <f t="shared" si="2"/>
        <v>7622.5952894851171</v>
      </c>
      <c r="N9" s="315">
        <f t="shared" si="3"/>
        <v>1524.5190578970235</v>
      </c>
      <c r="O9" s="315">
        <f t="shared" si="4"/>
        <v>9147.1143473821412</v>
      </c>
      <c r="P9" s="315">
        <f t="shared" si="5"/>
        <v>152.45190578970235</v>
      </c>
      <c r="Q9" s="315">
        <f t="shared" si="6"/>
        <v>71</v>
      </c>
      <c r="R9" s="316">
        <f t="shared" ref="R9:R15" si="7">P9*3/Q9</f>
        <v>6.4416298221000998</v>
      </c>
      <c r="S9" s="18"/>
      <c r="T9" s="18"/>
      <c r="U9" s="18"/>
    </row>
    <row r="10" spans="1:21" ht="15.75" thickBot="1" x14ac:dyDescent="0.3">
      <c r="A10" s="255" t="s">
        <v>521</v>
      </c>
      <c r="B10" s="311">
        <f t="shared" ref="B10:B15" si="8">B9+1</f>
        <v>3</v>
      </c>
      <c r="C10" s="312" t="s">
        <v>142</v>
      </c>
      <c r="D10" s="312" t="s">
        <v>189</v>
      </c>
      <c r="E10" s="313">
        <v>145</v>
      </c>
      <c r="F10" s="314">
        <f>заміна!$K$9</f>
        <v>5212.2307784558161</v>
      </c>
      <c r="G10" s="314">
        <f>заміна!$K$14</f>
        <v>507.08099872403136</v>
      </c>
      <c r="H10" s="314">
        <f>заміна!$K$15</f>
        <v>194.75031971928692</v>
      </c>
      <c r="I10" s="314">
        <f>заміна!$K$19</f>
        <v>521.22307784558166</v>
      </c>
      <c r="J10" s="314">
        <f>заміна!$K$20</f>
        <v>965.29277621170763</v>
      </c>
      <c r="K10" s="315">
        <f t="shared" si="0"/>
        <v>7400.5779509564245</v>
      </c>
      <c r="L10" s="315">
        <f t="shared" si="1"/>
        <v>222.01733852869273</v>
      </c>
      <c r="M10" s="315">
        <f t="shared" si="2"/>
        <v>7622.5952894851171</v>
      </c>
      <c r="N10" s="315">
        <f t="shared" si="3"/>
        <v>1524.5190578970235</v>
      </c>
      <c r="O10" s="315">
        <f t="shared" si="4"/>
        <v>9147.1143473821412</v>
      </c>
      <c r="P10" s="315">
        <f t="shared" si="5"/>
        <v>152.45190578970235</v>
      </c>
      <c r="Q10" s="315">
        <f t="shared" si="6"/>
        <v>145</v>
      </c>
      <c r="R10" s="316">
        <f t="shared" si="7"/>
        <v>3.1541773611662558</v>
      </c>
      <c r="S10" s="18"/>
      <c r="T10" s="18"/>
      <c r="U10" s="18"/>
    </row>
    <row r="11" spans="1:21" ht="15.75" thickBot="1" x14ac:dyDescent="0.3">
      <c r="A11" s="256" t="s">
        <v>525</v>
      </c>
      <c r="B11" s="311">
        <f t="shared" si="8"/>
        <v>4</v>
      </c>
      <c r="C11" s="312" t="s">
        <v>146</v>
      </c>
      <c r="D11" s="312" t="s">
        <v>215</v>
      </c>
      <c r="E11" s="313">
        <v>105</v>
      </c>
      <c r="F11" s="314">
        <f>заміна!$K$9</f>
        <v>5212.2307784558161</v>
      </c>
      <c r="G11" s="314">
        <f>заміна!$K$14</f>
        <v>507.08099872403136</v>
      </c>
      <c r="H11" s="314">
        <f>заміна!$K$15</f>
        <v>194.75031971928692</v>
      </c>
      <c r="I11" s="314">
        <f>заміна!$K$19</f>
        <v>521.22307784558166</v>
      </c>
      <c r="J11" s="314">
        <f>заміна!$K$20</f>
        <v>965.29277621170763</v>
      </c>
      <c r="K11" s="315">
        <f t="shared" ref="K11:K12" si="9">F11+G11+H11+I11+J11</f>
        <v>7400.5779509564245</v>
      </c>
      <c r="L11" s="315">
        <f t="shared" ref="L11:L12" si="10">K11*3/100</f>
        <v>222.01733852869273</v>
      </c>
      <c r="M11" s="315">
        <f t="shared" ref="M11:M12" si="11">K11+L11</f>
        <v>7622.5952894851171</v>
      </c>
      <c r="N11" s="315">
        <f t="shared" ref="N11:N12" si="12">M11*0.2</f>
        <v>1524.5190578970235</v>
      </c>
      <c r="O11" s="315">
        <f t="shared" ref="O11:O12" si="13">M11+N11</f>
        <v>9147.1143473821412</v>
      </c>
      <c r="P11" s="315">
        <f t="shared" si="5"/>
        <v>152.45190578970235</v>
      </c>
      <c r="Q11" s="315">
        <f t="shared" ref="Q11:Q12" si="14">E11</f>
        <v>105</v>
      </c>
      <c r="R11" s="316">
        <f t="shared" si="7"/>
        <v>4.3557687368486393</v>
      </c>
      <c r="S11" s="18"/>
      <c r="T11" s="18"/>
      <c r="U11" s="18"/>
    </row>
    <row r="12" spans="1:21" ht="15.75" thickBot="1" x14ac:dyDescent="0.3">
      <c r="A12" s="264" t="s">
        <v>521</v>
      </c>
      <c r="B12" s="311">
        <f t="shared" si="8"/>
        <v>5</v>
      </c>
      <c r="C12" s="312" t="s">
        <v>164</v>
      </c>
      <c r="D12" s="312" t="s">
        <v>166</v>
      </c>
      <c r="E12" s="313">
        <v>144</v>
      </c>
      <c r="F12" s="314">
        <f>заміна!$K$9</f>
        <v>5212.2307784558161</v>
      </c>
      <c r="G12" s="314">
        <f>заміна!$K$14</f>
        <v>507.08099872403136</v>
      </c>
      <c r="H12" s="314">
        <f>заміна!$K$15</f>
        <v>194.75031971928692</v>
      </c>
      <c r="I12" s="314">
        <f>заміна!$K$19</f>
        <v>521.22307784558166</v>
      </c>
      <c r="J12" s="314">
        <f>заміна!$K$20</f>
        <v>965.29277621170763</v>
      </c>
      <c r="K12" s="315">
        <f t="shared" si="9"/>
        <v>7400.5779509564245</v>
      </c>
      <c r="L12" s="315">
        <f t="shared" si="10"/>
        <v>222.01733852869273</v>
      </c>
      <c r="M12" s="315">
        <f t="shared" si="11"/>
        <v>7622.5952894851171</v>
      </c>
      <c r="N12" s="315">
        <f t="shared" si="12"/>
        <v>1524.5190578970235</v>
      </c>
      <c r="O12" s="315">
        <f t="shared" si="13"/>
        <v>9147.1143473821412</v>
      </c>
      <c r="P12" s="315">
        <f t="shared" si="5"/>
        <v>152.45190578970235</v>
      </c>
      <c r="Q12" s="315">
        <f t="shared" si="14"/>
        <v>144</v>
      </c>
      <c r="R12" s="316">
        <f t="shared" si="7"/>
        <v>3.1760813706187991</v>
      </c>
      <c r="S12" s="18"/>
      <c r="T12" s="18"/>
      <c r="U12" s="18"/>
    </row>
    <row r="13" spans="1:21" ht="15.75" thickBot="1" x14ac:dyDescent="0.3">
      <c r="A13" s="255" t="s">
        <v>521</v>
      </c>
      <c r="B13" s="311">
        <f t="shared" si="8"/>
        <v>6</v>
      </c>
      <c r="C13" s="312" t="s">
        <v>142</v>
      </c>
      <c r="D13" s="312" t="s">
        <v>320</v>
      </c>
      <c r="E13" s="313">
        <v>179</v>
      </c>
      <c r="F13" s="314">
        <f>заміна!$K$9</f>
        <v>5212.2307784558161</v>
      </c>
      <c r="G13" s="314">
        <f>заміна!$K$14</f>
        <v>507.08099872403136</v>
      </c>
      <c r="H13" s="314">
        <f>заміна!$K$15</f>
        <v>194.75031971928692</v>
      </c>
      <c r="I13" s="314">
        <f>заміна!$K$19</f>
        <v>521.22307784558166</v>
      </c>
      <c r="J13" s="314">
        <f>заміна!$K$20</f>
        <v>965.29277621170763</v>
      </c>
      <c r="K13" s="315">
        <f t="shared" ref="K13:K15" si="15">F13+G13+H13+I13+J13</f>
        <v>7400.5779509564245</v>
      </c>
      <c r="L13" s="315">
        <f t="shared" ref="L13:L15" si="16">K13*3/100</f>
        <v>222.01733852869273</v>
      </c>
      <c r="M13" s="315">
        <f t="shared" ref="M13:M15" si="17">K13+L13</f>
        <v>7622.5952894851171</v>
      </c>
      <c r="N13" s="315">
        <f t="shared" ref="N13:N15" si="18">M13*0.2</f>
        <v>1524.5190578970235</v>
      </c>
      <c r="O13" s="315">
        <f t="shared" ref="O13:O15" si="19">M13+N13</f>
        <v>9147.1143473821412</v>
      </c>
      <c r="P13" s="315">
        <f t="shared" si="5"/>
        <v>152.45190578970235</v>
      </c>
      <c r="Q13" s="315">
        <f t="shared" ref="Q13:Q15" si="20">E13</f>
        <v>179</v>
      </c>
      <c r="R13" s="316">
        <f t="shared" si="7"/>
        <v>2.5550598735704306</v>
      </c>
      <c r="S13" s="18"/>
      <c r="T13" s="18"/>
      <c r="U13" s="18"/>
    </row>
    <row r="14" spans="1:21" ht="15.75" thickBot="1" x14ac:dyDescent="0.3">
      <c r="A14" s="255" t="s">
        <v>521</v>
      </c>
      <c r="B14" s="311">
        <f t="shared" si="8"/>
        <v>7</v>
      </c>
      <c r="C14" s="312" t="s">
        <v>321</v>
      </c>
      <c r="D14" s="312" t="s">
        <v>344</v>
      </c>
      <c r="E14" s="313">
        <v>169</v>
      </c>
      <c r="F14" s="314">
        <f>заміна!$K$9</f>
        <v>5212.2307784558161</v>
      </c>
      <c r="G14" s="314">
        <f>заміна!$K$14</f>
        <v>507.08099872403136</v>
      </c>
      <c r="H14" s="314">
        <f>заміна!$K$15</f>
        <v>194.75031971928692</v>
      </c>
      <c r="I14" s="314">
        <f>заміна!$K$19</f>
        <v>521.22307784558166</v>
      </c>
      <c r="J14" s="314">
        <f>заміна!$K$20</f>
        <v>965.29277621170763</v>
      </c>
      <c r="K14" s="315">
        <f t="shared" si="15"/>
        <v>7400.5779509564245</v>
      </c>
      <c r="L14" s="315">
        <f t="shared" si="16"/>
        <v>222.01733852869273</v>
      </c>
      <c r="M14" s="315">
        <f t="shared" si="17"/>
        <v>7622.5952894851171</v>
      </c>
      <c r="N14" s="315">
        <f t="shared" si="18"/>
        <v>1524.5190578970235</v>
      </c>
      <c r="O14" s="315">
        <f t="shared" si="19"/>
        <v>9147.1143473821412</v>
      </c>
      <c r="P14" s="315">
        <f t="shared" si="5"/>
        <v>152.45190578970235</v>
      </c>
      <c r="Q14" s="315">
        <f t="shared" si="20"/>
        <v>169</v>
      </c>
      <c r="R14" s="316">
        <f t="shared" si="7"/>
        <v>2.7062468483379116</v>
      </c>
      <c r="S14" s="18"/>
      <c r="T14" s="18"/>
      <c r="U14" s="18"/>
    </row>
    <row r="15" spans="1:21" ht="15.75" thickBot="1" x14ac:dyDescent="0.3">
      <c r="A15" s="255" t="s">
        <v>521</v>
      </c>
      <c r="B15" s="311">
        <f t="shared" si="8"/>
        <v>8</v>
      </c>
      <c r="C15" s="312" t="s">
        <v>142</v>
      </c>
      <c r="D15" s="312" t="s">
        <v>353</v>
      </c>
      <c r="E15" s="313">
        <v>143</v>
      </c>
      <c r="F15" s="314">
        <f>заміна!$K$9</f>
        <v>5212.2307784558161</v>
      </c>
      <c r="G15" s="314">
        <f>заміна!$K$14</f>
        <v>507.08099872403136</v>
      </c>
      <c r="H15" s="314">
        <f>заміна!$K$15</f>
        <v>194.75031971928692</v>
      </c>
      <c r="I15" s="314">
        <f>заміна!$K$19</f>
        <v>521.22307784558166</v>
      </c>
      <c r="J15" s="314">
        <f>заміна!$K$20</f>
        <v>965.29277621170763</v>
      </c>
      <c r="K15" s="315">
        <f t="shared" si="15"/>
        <v>7400.5779509564245</v>
      </c>
      <c r="L15" s="315">
        <f t="shared" si="16"/>
        <v>222.01733852869273</v>
      </c>
      <c r="M15" s="315">
        <f t="shared" si="17"/>
        <v>7622.5952894851171</v>
      </c>
      <c r="N15" s="315">
        <f t="shared" si="18"/>
        <v>1524.5190578970235</v>
      </c>
      <c r="O15" s="315">
        <f t="shared" si="19"/>
        <v>9147.1143473821412</v>
      </c>
      <c r="P15" s="315">
        <f t="shared" si="5"/>
        <v>152.45190578970235</v>
      </c>
      <c r="Q15" s="315">
        <f t="shared" si="20"/>
        <v>143</v>
      </c>
      <c r="R15" s="316">
        <f t="shared" si="7"/>
        <v>3.1982917298538958</v>
      </c>
      <c r="S15" s="18"/>
      <c r="T15" s="18"/>
      <c r="U15" s="18"/>
    </row>
    <row r="16" spans="1:21" x14ac:dyDescent="0.25">
      <c r="A16" s="259" t="s">
        <v>527</v>
      </c>
      <c r="B16" s="395">
        <f>B15+1</f>
        <v>9</v>
      </c>
      <c r="C16" s="317" t="s">
        <v>160</v>
      </c>
      <c r="D16" s="317" t="s">
        <v>432</v>
      </c>
      <c r="E16" s="318">
        <v>84</v>
      </c>
      <c r="F16" s="391">
        <v>5212.4135634514432</v>
      </c>
      <c r="G16" s="391">
        <f>заміна!$K$14</f>
        <v>507.08099872403136</v>
      </c>
      <c r="H16" s="391">
        <f>заміна!K15</f>
        <v>194.75031971928692</v>
      </c>
      <c r="I16" s="391">
        <f>заміна!$K$19</f>
        <v>521.22307784558166</v>
      </c>
      <c r="J16" s="391">
        <f>заміна!K20</f>
        <v>965.29277621170763</v>
      </c>
      <c r="K16" s="391">
        <f t="shared" ref="K16:K19" si="21">F16+G16+H16+I16+J16</f>
        <v>7400.7607359520507</v>
      </c>
      <c r="L16" s="391">
        <f t="shared" ref="L16:L19" si="22">K16*3/100</f>
        <v>222.02282207856152</v>
      </c>
      <c r="M16" s="391">
        <f t="shared" ref="M16:M19" si="23">K16+L16</f>
        <v>7622.7835580306119</v>
      </c>
      <c r="N16" s="391">
        <f t="shared" ref="N16:N19" si="24">M16*0.2</f>
        <v>1524.5567116061225</v>
      </c>
      <c r="O16" s="391">
        <f t="shared" ref="O16:O19" si="25">M16+N16</f>
        <v>9147.3402696367339</v>
      </c>
      <c r="P16" s="420">
        <f t="shared" si="5"/>
        <v>152.45567116061224</v>
      </c>
      <c r="Q16" s="319">
        <f t="shared" ref="Q16:Q19" si="26">E16</f>
        <v>84</v>
      </c>
      <c r="R16" s="393">
        <f>P16*3/(Q16+Q17)</f>
        <v>3.5454807246654005</v>
      </c>
    </row>
    <row r="17" spans="1:18" ht="15.75" thickBot="1" x14ac:dyDescent="0.3">
      <c r="A17" s="259"/>
      <c r="B17" s="396"/>
      <c r="C17" s="320" t="s">
        <v>160</v>
      </c>
      <c r="D17" s="320" t="s">
        <v>433</v>
      </c>
      <c r="E17" s="321">
        <v>45</v>
      </c>
      <c r="F17" s="392"/>
      <c r="G17" s="392">
        <f>обслуговування!$F$14</f>
        <v>514.75357322849766</v>
      </c>
      <c r="H17" s="392">
        <f>обслуговування!$F$15</f>
        <v>590.82555883754219</v>
      </c>
      <c r="I17" s="392">
        <f>обслуговування!$F$20</f>
        <v>1.8354693222222223</v>
      </c>
      <c r="J17" s="392">
        <f>обслуговування!$F$21</f>
        <v>168.86539419157262</v>
      </c>
      <c r="K17" s="392">
        <f t="shared" si="21"/>
        <v>1276.2799955798348</v>
      </c>
      <c r="L17" s="392">
        <f t="shared" si="22"/>
        <v>38.288399867395043</v>
      </c>
      <c r="M17" s="392">
        <f t="shared" si="23"/>
        <v>1314.5683954472299</v>
      </c>
      <c r="N17" s="392">
        <f t="shared" si="24"/>
        <v>262.91367908944602</v>
      </c>
      <c r="O17" s="392">
        <f t="shared" si="25"/>
        <v>1577.482074536676</v>
      </c>
      <c r="P17" s="421"/>
      <c r="Q17" s="322">
        <f t="shared" si="26"/>
        <v>45</v>
      </c>
      <c r="R17" s="394"/>
    </row>
    <row r="18" spans="1:18" ht="15.75" thickBot="1" x14ac:dyDescent="0.3">
      <c r="A18" s="260" t="s">
        <v>521</v>
      </c>
      <c r="B18" s="311">
        <f>B16+1</f>
        <v>10</v>
      </c>
      <c r="C18" s="312" t="s">
        <v>142</v>
      </c>
      <c r="D18" s="312" t="s">
        <v>451</v>
      </c>
      <c r="E18" s="313">
        <v>142</v>
      </c>
      <c r="F18" s="314">
        <f>заміна!$K$9</f>
        <v>5212.2307784558161</v>
      </c>
      <c r="G18" s="314">
        <f>заміна!$K$14</f>
        <v>507.08099872403136</v>
      </c>
      <c r="H18" s="314">
        <f>заміна!$K$15</f>
        <v>194.75031971928692</v>
      </c>
      <c r="I18" s="314">
        <f>заміна!$K$19</f>
        <v>521.22307784558166</v>
      </c>
      <c r="J18" s="314">
        <f>заміна!$K$20</f>
        <v>965.29277621170763</v>
      </c>
      <c r="K18" s="315">
        <f t="shared" si="21"/>
        <v>7400.5779509564245</v>
      </c>
      <c r="L18" s="315">
        <f t="shared" si="22"/>
        <v>222.01733852869273</v>
      </c>
      <c r="M18" s="315">
        <f t="shared" si="23"/>
        <v>7622.5952894851171</v>
      </c>
      <c r="N18" s="315">
        <f t="shared" si="24"/>
        <v>1524.5190578970235</v>
      </c>
      <c r="O18" s="315">
        <f t="shared" si="25"/>
        <v>9147.1143473821412</v>
      </c>
      <c r="P18" s="315">
        <f t="shared" si="5"/>
        <v>152.45190578970235</v>
      </c>
      <c r="Q18" s="315">
        <f t="shared" si="26"/>
        <v>142</v>
      </c>
      <c r="R18" s="316">
        <f t="shared" ref="R18:R20" si="27">P18*3/Q18</f>
        <v>3.2208149110500499</v>
      </c>
    </row>
    <row r="19" spans="1:18" ht="15.75" thickBot="1" x14ac:dyDescent="0.3">
      <c r="A19" s="257" t="s">
        <v>521</v>
      </c>
      <c r="B19" s="311">
        <f>B18+1</f>
        <v>11</v>
      </c>
      <c r="C19" s="312" t="s">
        <v>163</v>
      </c>
      <c r="D19" s="312" t="s">
        <v>170</v>
      </c>
      <c r="E19" s="313">
        <v>62</v>
      </c>
      <c r="F19" s="314">
        <f>заміна!$K$9</f>
        <v>5212.2307784558161</v>
      </c>
      <c r="G19" s="314">
        <f>заміна!$K$14</f>
        <v>507.08099872403136</v>
      </c>
      <c r="H19" s="314">
        <f>заміна!$K$15</f>
        <v>194.75031971928692</v>
      </c>
      <c r="I19" s="314">
        <f>заміна!$K$19</f>
        <v>521.22307784558166</v>
      </c>
      <c r="J19" s="314">
        <f>заміна!$K$20</f>
        <v>965.29277621170763</v>
      </c>
      <c r="K19" s="315">
        <f t="shared" si="21"/>
        <v>7400.5779509564245</v>
      </c>
      <c r="L19" s="315">
        <f t="shared" si="22"/>
        <v>222.01733852869273</v>
      </c>
      <c r="M19" s="315">
        <f t="shared" si="23"/>
        <v>7622.5952894851171</v>
      </c>
      <c r="N19" s="315">
        <f t="shared" si="24"/>
        <v>1524.5190578970235</v>
      </c>
      <c r="O19" s="315">
        <f t="shared" si="25"/>
        <v>9147.1143473821412</v>
      </c>
      <c r="P19" s="315">
        <f t="shared" si="5"/>
        <v>152.45190578970235</v>
      </c>
      <c r="Q19" s="315">
        <f t="shared" si="26"/>
        <v>62</v>
      </c>
      <c r="R19" s="316">
        <f t="shared" si="27"/>
        <v>7.3767051188565658</v>
      </c>
    </row>
    <row r="20" spans="1:18" ht="15.75" thickBot="1" x14ac:dyDescent="0.3">
      <c r="A20" s="257" t="s">
        <v>521</v>
      </c>
      <c r="B20" s="311">
        <f>B19+1</f>
        <v>12</v>
      </c>
      <c r="C20" s="312" t="s">
        <v>160</v>
      </c>
      <c r="D20" s="312" t="s">
        <v>207</v>
      </c>
      <c r="E20" s="313">
        <v>150</v>
      </c>
      <c r="F20" s="314">
        <f>заміна!$K$9</f>
        <v>5212.2307784558161</v>
      </c>
      <c r="G20" s="314">
        <f>заміна!$K$14</f>
        <v>507.08099872403136</v>
      </c>
      <c r="H20" s="314">
        <f>заміна!$K$15</f>
        <v>194.75031971928692</v>
      </c>
      <c r="I20" s="314">
        <f>заміна!$K$19</f>
        <v>521.22307784558166</v>
      </c>
      <c r="J20" s="314">
        <f>заміна!$K$20</f>
        <v>965.29277621170763</v>
      </c>
      <c r="K20" s="315">
        <f t="shared" ref="K20:K25" si="28">F20+G20+H20+I20+J20</f>
        <v>7400.5779509564245</v>
      </c>
      <c r="L20" s="315">
        <f t="shared" ref="L20:L25" si="29">K20*3/100</f>
        <v>222.01733852869273</v>
      </c>
      <c r="M20" s="315">
        <f t="shared" ref="M20:M25" si="30">K20+L20</f>
        <v>7622.5952894851171</v>
      </c>
      <c r="N20" s="315">
        <f t="shared" ref="N20:N25" si="31">M20*0.2</f>
        <v>1524.5190578970235</v>
      </c>
      <c r="O20" s="315">
        <f t="shared" ref="O20:O25" si="32">M20+N20</f>
        <v>9147.1143473821412</v>
      </c>
      <c r="P20" s="315">
        <f t="shared" si="5"/>
        <v>152.45190578970235</v>
      </c>
      <c r="Q20" s="315">
        <f t="shared" ref="Q20:Q25" si="33">E20</f>
        <v>150</v>
      </c>
      <c r="R20" s="316">
        <f t="shared" si="27"/>
        <v>3.0490381157940472</v>
      </c>
    </row>
    <row r="21" spans="1:18" x14ac:dyDescent="0.25">
      <c r="A21" s="401" t="s">
        <v>521</v>
      </c>
      <c r="B21" s="395">
        <f>B20+1</f>
        <v>13</v>
      </c>
      <c r="C21" s="317" t="s">
        <v>445</v>
      </c>
      <c r="D21" s="317" t="s">
        <v>483</v>
      </c>
      <c r="E21" s="318">
        <v>34</v>
      </c>
      <c r="F21" s="391">
        <v>5212.4135634514432</v>
      </c>
      <c r="G21" s="391">
        <f>заміна!$K$14</f>
        <v>507.08099872403136</v>
      </c>
      <c r="H21" s="391">
        <f>заміна!K15</f>
        <v>194.75031971928692</v>
      </c>
      <c r="I21" s="391">
        <f>заміна!K19</f>
        <v>521.22307784558166</v>
      </c>
      <c r="J21" s="391">
        <f>заміна!$K$20</f>
        <v>965.29277621170763</v>
      </c>
      <c r="K21" s="391">
        <f t="shared" si="28"/>
        <v>7400.7607359520507</v>
      </c>
      <c r="L21" s="391">
        <f t="shared" si="29"/>
        <v>222.02282207856152</v>
      </c>
      <c r="M21" s="391">
        <f t="shared" si="30"/>
        <v>7622.7835580306119</v>
      </c>
      <c r="N21" s="391">
        <f t="shared" si="31"/>
        <v>1524.5567116061225</v>
      </c>
      <c r="O21" s="391">
        <f t="shared" si="32"/>
        <v>9147.3402696367339</v>
      </c>
      <c r="P21" s="420">
        <f t="shared" si="5"/>
        <v>152.45567116061224</v>
      </c>
      <c r="Q21" s="319">
        <f t="shared" si="33"/>
        <v>34</v>
      </c>
      <c r="R21" s="393">
        <f>P21*3/(Q21+Q22)</f>
        <v>9.1473402696367341</v>
      </c>
    </row>
    <row r="22" spans="1:18" ht="15.75" thickBot="1" x14ac:dyDescent="0.3">
      <c r="A22" s="402"/>
      <c r="B22" s="396"/>
      <c r="C22" s="320" t="s">
        <v>445</v>
      </c>
      <c r="D22" s="320" t="s">
        <v>403</v>
      </c>
      <c r="E22" s="321">
        <v>16</v>
      </c>
      <c r="F22" s="392"/>
      <c r="G22" s="392">
        <f>обслуговування!$F$14</f>
        <v>514.75357322849766</v>
      </c>
      <c r="H22" s="392">
        <f>обслуговування!$F$15</f>
        <v>590.82555883754219</v>
      </c>
      <c r="I22" s="392">
        <f>обслуговування!$F$20</f>
        <v>1.8354693222222223</v>
      </c>
      <c r="J22" s="392">
        <f>обслуговування!$F$21</f>
        <v>168.86539419157262</v>
      </c>
      <c r="K22" s="392">
        <f t="shared" si="28"/>
        <v>1276.2799955798348</v>
      </c>
      <c r="L22" s="392">
        <f t="shared" si="29"/>
        <v>38.288399867395043</v>
      </c>
      <c r="M22" s="392">
        <f t="shared" si="30"/>
        <v>1314.5683954472299</v>
      </c>
      <c r="N22" s="392">
        <f t="shared" si="31"/>
        <v>262.91367908944602</v>
      </c>
      <c r="O22" s="392">
        <f t="shared" si="32"/>
        <v>1577.482074536676</v>
      </c>
      <c r="P22" s="421"/>
      <c r="Q22" s="322">
        <f t="shared" si="33"/>
        <v>16</v>
      </c>
      <c r="R22" s="394"/>
    </row>
    <row r="23" spans="1:18" x14ac:dyDescent="0.25">
      <c r="A23" s="401" t="s">
        <v>521</v>
      </c>
      <c r="B23" s="395">
        <f>B21+1</f>
        <v>14</v>
      </c>
      <c r="C23" s="317" t="s">
        <v>445</v>
      </c>
      <c r="D23" s="317" t="s">
        <v>484</v>
      </c>
      <c r="E23" s="318">
        <v>40</v>
      </c>
      <c r="F23" s="391">
        <v>5212.4135634514432</v>
      </c>
      <c r="G23" s="391">
        <f>заміна!K14</f>
        <v>507.08099872403136</v>
      </c>
      <c r="H23" s="391">
        <f>заміна!K15</f>
        <v>194.75031971928692</v>
      </c>
      <c r="I23" s="391">
        <f>заміна!$K$19</f>
        <v>521.22307784558166</v>
      </c>
      <c r="J23" s="391">
        <f>заміна!$K$20</f>
        <v>965.29277621170763</v>
      </c>
      <c r="K23" s="391">
        <f t="shared" si="28"/>
        <v>7400.7607359520507</v>
      </c>
      <c r="L23" s="391">
        <f t="shared" si="29"/>
        <v>222.02282207856152</v>
      </c>
      <c r="M23" s="391">
        <f t="shared" si="30"/>
        <v>7622.7835580306119</v>
      </c>
      <c r="N23" s="391">
        <f t="shared" si="31"/>
        <v>1524.5567116061225</v>
      </c>
      <c r="O23" s="391">
        <f t="shared" si="32"/>
        <v>9147.3402696367339</v>
      </c>
      <c r="P23" s="420">
        <f t="shared" si="5"/>
        <v>152.45567116061224</v>
      </c>
      <c r="Q23" s="319">
        <f t="shared" si="33"/>
        <v>40</v>
      </c>
      <c r="R23" s="393">
        <f>P23*3/(Q23+Q24+Q25)</f>
        <v>4.9179248761487813</v>
      </c>
    </row>
    <row r="24" spans="1:18" x14ac:dyDescent="0.25">
      <c r="A24" s="403"/>
      <c r="B24" s="404"/>
      <c r="C24" s="323" t="s">
        <v>485</v>
      </c>
      <c r="D24" s="323" t="s">
        <v>363</v>
      </c>
      <c r="E24" s="324">
        <v>37</v>
      </c>
      <c r="F24" s="400"/>
      <c r="G24" s="400">
        <f>обслуговування!$F$14</f>
        <v>514.75357322849766</v>
      </c>
      <c r="H24" s="400">
        <f>обслуговування!$F$15</f>
        <v>590.82555883754219</v>
      </c>
      <c r="I24" s="400">
        <f>обслуговування!$F$20</f>
        <v>1.8354693222222223</v>
      </c>
      <c r="J24" s="400">
        <f>обслуговування!$F$21</f>
        <v>168.86539419157262</v>
      </c>
      <c r="K24" s="400">
        <f t="shared" si="28"/>
        <v>1276.2799955798348</v>
      </c>
      <c r="L24" s="400">
        <f t="shared" si="29"/>
        <v>38.288399867395043</v>
      </c>
      <c r="M24" s="400">
        <f t="shared" si="30"/>
        <v>1314.5683954472299</v>
      </c>
      <c r="N24" s="400">
        <f t="shared" si="31"/>
        <v>262.91367908944602</v>
      </c>
      <c r="O24" s="400">
        <f t="shared" si="32"/>
        <v>1577.482074536676</v>
      </c>
      <c r="P24" s="422"/>
      <c r="Q24" s="325">
        <f t="shared" si="33"/>
        <v>37</v>
      </c>
      <c r="R24" s="399"/>
    </row>
    <row r="25" spans="1:18" ht="15.75" thickBot="1" x14ac:dyDescent="0.3">
      <c r="A25" s="402"/>
      <c r="B25" s="396"/>
      <c r="C25" s="320" t="s">
        <v>485</v>
      </c>
      <c r="D25" s="320" t="s">
        <v>486</v>
      </c>
      <c r="E25" s="321">
        <v>16</v>
      </c>
      <c r="F25" s="392"/>
      <c r="G25" s="392">
        <f>обслуговування!$F$14</f>
        <v>514.75357322849766</v>
      </c>
      <c r="H25" s="392">
        <f>обслуговування!$F$15</f>
        <v>590.82555883754219</v>
      </c>
      <c r="I25" s="392">
        <f>обслуговування!$F$20</f>
        <v>1.8354693222222223</v>
      </c>
      <c r="J25" s="392">
        <f>обслуговування!$F$21</f>
        <v>168.86539419157262</v>
      </c>
      <c r="K25" s="392">
        <f t="shared" si="28"/>
        <v>1276.2799955798348</v>
      </c>
      <c r="L25" s="392">
        <f t="shared" si="29"/>
        <v>38.288399867395043</v>
      </c>
      <c r="M25" s="392">
        <f t="shared" si="30"/>
        <v>1314.5683954472299</v>
      </c>
      <c r="N25" s="392">
        <f t="shared" si="31"/>
        <v>262.91367908944602</v>
      </c>
      <c r="O25" s="392">
        <f t="shared" si="32"/>
        <v>1577.482074536676</v>
      </c>
      <c r="P25" s="421"/>
      <c r="Q25" s="322">
        <f t="shared" si="33"/>
        <v>16</v>
      </c>
      <c r="R25" s="394"/>
    </row>
    <row r="26" spans="1:18" ht="15.75" thickBot="1" x14ac:dyDescent="0.3">
      <c r="A26" s="257" t="s">
        <v>521</v>
      </c>
      <c r="B26" s="311">
        <f>B23+1</f>
        <v>15</v>
      </c>
      <c r="C26" s="312" t="s">
        <v>360</v>
      </c>
      <c r="D26" s="312" t="s">
        <v>497</v>
      </c>
      <c r="E26" s="313">
        <v>184</v>
      </c>
      <c r="F26" s="314">
        <f>заміна!$K$9</f>
        <v>5212.2307784558161</v>
      </c>
      <c r="G26" s="314">
        <f>заміна!$K$14</f>
        <v>507.08099872403136</v>
      </c>
      <c r="H26" s="314">
        <f>заміна!$K$15</f>
        <v>194.75031971928692</v>
      </c>
      <c r="I26" s="314">
        <f>заміна!$K$19</f>
        <v>521.22307784558166</v>
      </c>
      <c r="J26" s="314">
        <f>заміна!$K$20</f>
        <v>965.29277621170763</v>
      </c>
      <c r="K26" s="315">
        <f t="shared" ref="K26:K28" si="34">F26+G26+H26+I26+J26</f>
        <v>7400.5779509564245</v>
      </c>
      <c r="L26" s="315">
        <f t="shared" ref="L26:L28" si="35">K26*3/100</f>
        <v>222.01733852869273</v>
      </c>
      <c r="M26" s="315">
        <f t="shared" ref="M26:M28" si="36">K26+L26</f>
        <v>7622.5952894851171</v>
      </c>
      <c r="N26" s="315">
        <f t="shared" ref="N26:N28" si="37">M26*0.2</f>
        <v>1524.5190578970235</v>
      </c>
      <c r="O26" s="315">
        <f t="shared" ref="O26:O28" si="38">M26+N26</f>
        <v>9147.1143473821412</v>
      </c>
      <c r="P26" s="315">
        <f t="shared" ref="P26:P28" si="39">O26/5/12</f>
        <v>152.45190578970235</v>
      </c>
      <c r="Q26" s="315">
        <f t="shared" ref="Q26:Q28" si="40">E26</f>
        <v>184</v>
      </c>
      <c r="R26" s="316">
        <f t="shared" ref="R26:R28" si="41">P26*3/Q26</f>
        <v>2.4856288987451474</v>
      </c>
    </row>
    <row r="27" spans="1:18" ht="15.75" thickBot="1" x14ac:dyDescent="0.3">
      <c r="A27" s="257" t="s">
        <v>521</v>
      </c>
      <c r="B27" s="311">
        <f>B26+1</f>
        <v>16</v>
      </c>
      <c r="C27" s="312" t="s">
        <v>347</v>
      </c>
      <c r="D27" s="312" t="s">
        <v>500</v>
      </c>
      <c r="E27" s="313">
        <v>211</v>
      </c>
      <c r="F27" s="314">
        <f>заміна!$K$9</f>
        <v>5212.2307784558161</v>
      </c>
      <c r="G27" s="314">
        <f>заміна!$K$14</f>
        <v>507.08099872403136</v>
      </c>
      <c r="H27" s="314">
        <f>заміна!$K$15</f>
        <v>194.75031971928692</v>
      </c>
      <c r="I27" s="314">
        <f>заміна!$K$19</f>
        <v>521.22307784558166</v>
      </c>
      <c r="J27" s="314">
        <f>заміна!$K$20</f>
        <v>965.29277621170763</v>
      </c>
      <c r="K27" s="315">
        <f t="shared" si="34"/>
        <v>7400.5779509564245</v>
      </c>
      <c r="L27" s="315">
        <f t="shared" si="35"/>
        <v>222.01733852869273</v>
      </c>
      <c r="M27" s="315">
        <f t="shared" si="36"/>
        <v>7622.5952894851171</v>
      </c>
      <c r="N27" s="315">
        <f t="shared" si="37"/>
        <v>1524.5190578970235</v>
      </c>
      <c r="O27" s="315">
        <f t="shared" si="38"/>
        <v>9147.1143473821412</v>
      </c>
      <c r="P27" s="315">
        <f t="shared" si="39"/>
        <v>152.45190578970235</v>
      </c>
      <c r="Q27" s="315">
        <f t="shared" si="40"/>
        <v>211</v>
      </c>
      <c r="R27" s="316">
        <f t="shared" si="41"/>
        <v>2.1675626415597491</v>
      </c>
    </row>
    <row r="28" spans="1:18" ht="15.75" thickBot="1" x14ac:dyDescent="0.3">
      <c r="A28" s="257" t="s">
        <v>521</v>
      </c>
      <c r="B28" s="311">
        <f>B27+1</f>
        <v>17</v>
      </c>
      <c r="C28" s="312" t="s">
        <v>313</v>
      </c>
      <c r="D28" s="312" t="s">
        <v>180</v>
      </c>
      <c r="E28" s="313">
        <v>47</v>
      </c>
      <c r="F28" s="314">
        <f>заміна!$K$9</f>
        <v>5212.2307784558161</v>
      </c>
      <c r="G28" s="314">
        <f>заміна!$K$14</f>
        <v>507.08099872403136</v>
      </c>
      <c r="H28" s="314">
        <f>заміна!$K$15</f>
        <v>194.75031971928692</v>
      </c>
      <c r="I28" s="314">
        <f>заміна!$K$19</f>
        <v>521.22307784558166</v>
      </c>
      <c r="J28" s="314">
        <f>заміна!$K$20</f>
        <v>965.29277621170763</v>
      </c>
      <c r="K28" s="315">
        <f t="shared" si="34"/>
        <v>7400.5779509564245</v>
      </c>
      <c r="L28" s="315">
        <f t="shared" si="35"/>
        <v>222.01733852869273</v>
      </c>
      <c r="M28" s="315">
        <f t="shared" si="36"/>
        <v>7622.5952894851171</v>
      </c>
      <c r="N28" s="315">
        <f t="shared" si="37"/>
        <v>1524.5190578970235</v>
      </c>
      <c r="O28" s="315">
        <f t="shared" si="38"/>
        <v>9147.1143473821412</v>
      </c>
      <c r="P28" s="315">
        <f t="shared" si="39"/>
        <v>152.45190578970235</v>
      </c>
      <c r="Q28" s="315">
        <f t="shared" si="40"/>
        <v>47</v>
      </c>
      <c r="R28" s="316">
        <f t="shared" si="41"/>
        <v>9.7309727099810015</v>
      </c>
    </row>
    <row r="31" spans="1:18" ht="15.75" x14ac:dyDescent="0.25">
      <c r="B31" s="419" t="s">
        <v>551</v>
      </c>
      <c r="C31" s="419"/>
      <c r="D31" s="419"/>
      <c r="E31" s="419"/>
      <c r="F31" s="419"/>
      <c r="G31" s="419"/>
      <c r="H31" s="419"/>
      <c r="I31" s="419"/>
      <c r="J31" s="419"/>
      <c r="K31" s="419"/>
      <c r="L31" s="419"/>
      <c r="M31" s="419"/>
      <c r="N31" s="419"/>
      <c r="O31" s="419"/>
      <c r="P31" s="419"/>
      <c r="Q31" s="419"/>
      <c r="R31" s="419"/>
    </row>
    <row r="32" spans="1:18" x14ac:dyDescent="0.25">
      <c r="B32" s="265"/>
    </row>
  </sheetData>
  <mergeCells count="50">
    <mergeCell ref="B4:R4"/>
    <mergeCell ref="P23:P25"/>
    <mergeCell ref="B6:B7"/>
    <mergeCell ref="C6:C7"/>
    <mergeCell ref="D6:D7"/>
    <mergeCell ref="E6:E7"/>
    <mergeCell ref="F6:R6"/>
    <mergeCell ref="L21:L22"/>
    <mergeCell ref="N16:N17"/>
    <mergeCell ref="O16:O17"/>
    <mergeCell ref="R16:R17"/>
    <mergeCell ref="B16:B17"/>
    <mergeCell ref="F16:F17"/>
    <mergeCell ref="G16:G17"/>
    <mergeCell ref="H16:H17"/>
    <mergeCell ref="I16:I17"/>
    <mergeCell ref="J16:J17"/>
    <mergeCell ref="K16:K17"/>
    <mergeCell ref="L16:L17"/>
    <mergeCell ref="M16:M17"/>
    <mergeCell ref="P21:P22"/>
    <mergeCell ref="A21:A22"/>
    <mergeCell ref="B21:B22"/>
    <mergeCell ref="F21:F22"/>
    <mergeCell ref="G21:G22"/>
    <mergeCell ref="H21:H22"/>
    <mergeCell ref="M21:M22"/>
    <mergeCell ref="N21:N22"/>
    <mergeCell ref="O21:O22"/>
    <mergeCell ref="A23:A25"/>
    <mergeCell ref="B23:B25"/>
    <mergeCell ref="F23:F25"/>
    <mergeCell ref="G23:G25"/>
    <mergeCell ref="H23:H25"/>
    <mergeCell ref="B31:R31"/>
    <mergeCell ref="Q2:R2"/>
    <mergeCell ref="Q3:R3"/>
    <mergeCell ref="R21:R22"/>
    <mergeCell ref="I23:I25"/>
    <mergeCell ref="I21:I22"/>
    <mergeCell ref="J21:J22"/>
    <mergeCell ref="K21:K22"/>
    <mergeCell ref="R23:R25"/>
    <mergeCell ref="J23:J25"/>
    <mergeCell ref="K23:K25"/>
    <mergeCell ref="L23:L25"/>
    <mergeCell ref="M23:M25"/>
    <mergeCell ref="N23:N25"/>
    <mergeCell ref="O23:O25"/>
    <mergeCell ref="P16:P17"/>
  </mergeCells>
  <pageMargins left="0.70866141732283472" right="0.70866141732283472" top="1.3779527559055118" bottom="0.74803149606299213" header="0.31496062992125984" footer="0.31496062992125984"/>
  <pageSetup paperSize="9" scale="49" orientation="landscape" r:id="rId1"/>
  <colBreaks count="1" manualBreakCount="1">
    <brk id="18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view="pageBreakPreview" topLeftCell="A8" zoomScale="60" zoomScaleNormal="100" workbookViewId="0">
      <selection activeCell="A33" sqref="A33:C33"/>
    </sheetView>
  </sheetViews>
  <sheetFormatPr defaultRowHeight="15" x14ac:dyDescent="0.25"/>
  <cols>
    <col min="1" max="1" width="9.7109375" customWidth="1"/>
    <col min="2" max="2" width="54.28515625" customWidth="1"/>
    <col min="3" max="3" width="27.140625" style="263" customWidth="1"/>
    <col min="4" max="4" width="9.140625" style="263"/>
  </cols>
  <sheetData>
    <row r="1" spans="1:3" ht="18" customHeight="1" x14ac:dyDescent="0.25">
      <c r="A1" s="16"/>
      <c r="B1" s="16"/>
      <c r="C1" s="288" t="s">
        <v>541</v>
      </c>
    </row>
    <row r="2" spans="1:3" ht="65.25" customHeight="1" x14ac:dyDescent="0.25">
      <c r="A2" s="16"/>
      <c r="B2" s="16"/>
      <c r="C2" s="288" t="s">
        <v>540</v>
      </c>
    </row>
    <row r="3" spans="1:3" ht="21.75" customHeight="1" x14ac:dyDescent="0.25">
      <c r="A3" s="16"/>
      <c r="B3" s="16"/>
      <c r="C3" s="288" t="s">
        <v>542</v>
      </c>
    </row>
    <row r="4" spans="1:3" ht="50.25" customHeight="1" x14ac:dyDescent="0.25">
      <c r="A4" s="423" t="s">
        <v>535</v>
      </c>
      <c r="B4" s="423"/>
      <c r="C4" s="423"/>
    </row>
    <row r="5" spans="1:3" ht="15.75" x14ac:dyDescent="0.25">
      <c r="A5" s="16"/>
      <c r="B5" s="16"/>
      <c r="C5" s="289"/>
    </row>
    <row r="6" spans="1:3" ht="16.5" thickBot="1" x14ac:dyDescent="0.3">
      <c r="A6" s="16"/>
      <c r="B6" s="16"/>
      <c r="C6" s="289"/>
    </row>
    <row r="7" spans="1:3" ht="15" customHeight="1" x14ac:dyDescent="0.25">
      <c r="A7" s="424" t="s">
        <v>1</v>
      </c>
      <c r="B7" s="426" t="s">
        <v>2</v>
      </c>
      <c r="C7" s="428" t="s">
        <v>543</v>
      </c>
    </row>
    <row r="8" spans="1:3" ht="54.75" customHeight="1" x14ac:dyDescent="0.25">
      <c r="A8" s="425"/>
      <c r="B8" s="427"/>
      <c r="C8" s="429"/>
    </row>
    <row r="9" spans="1:3" ht="15" customHeight="1" x14ac:dyDescent="0.25">
      <c r="A9" s="290" t="s">
        <v>9</v>
      </c>
      <c r="B9" s="291" t="s">
        <v>10</v>
      </c>
      <c r="C9" s="292">
        <v>1</v>
      </c>
    </row>
    <row r="10" spans="1:3" ht="33" customHeight="1" x14ac:dyDescent="0.25">
      <c r="A10" s="293">
        <v>1</v>
      </c>
      <c r="B10" s="294" t="s">
        <v>12</v>
      </c>
      <c r="C10" s="295">
        <f>обслуговування!F8</f>
        <v>1125.7692946104842</v>
      </c>
    </row>
    <row r="11" spans="1:3" ht="33" customHeight="1" x14ac:dyDescent="0.25">
      <c r="A11" s="296" t="s">
        <v>29</v>
      </c>
      <c r="B11" s="297" t="s">
        <v>13</v>
      </c>
      <c r="C11" s="295">
        <f>обслуговування!F9</f>
        <v>18.35469322222222</v>
      </c>
    </row>
    <row r="12" spans="1:3" ht="15.75" x14ac:dyDescent="0.25">
      <c r="A12" s="298" t="s">
        <v>236</v>
      </c>
      <c r="B12" s="233" t="s">
        <v>237</v>
      </c>
      <c r="C12" s="295">
        <f>обслуговування!F10</f>
        <v>7.5455972222222227</v>
      </c>
    </row>
    <row r="13" spans="1:3" ht="15.75" x14ac:dyDescent="0.25">
      <c r="A13" s="298" t="s">
        <v>257</v>
      </c>
      <c r="B13" s="233" t="s">
        <v>258</v>
      </c>
      <c r="C13" s="295">
        <f>обслуговування!F11</f>
        <v>6.7410584999999994</v>
      </c>
    </row>
    <row r="14" spans="1:3" ht="15.75" x14ac:dyDescent="0.25">
      <c r="A14" s="298" t="s">
        <v>259</v>
      </c>
      <c r="B14" s="233" t="s">
        <v>250</v>
      </c>
      <c r="C14" s="295">
        <f>обслуговування!F12</f>
        <v>6.7875000000000001E-3</v>
      </c>
    </row>
    <row r="15" spans="1:3" ht="15.75" x14ac:dyDescent="0.25">
      <c r="A15" s="298" t="s">
        <v>260</v>
      </c>
      <c r="B15" s="233" t="s">
        <v>264</v>
      </c>
      <c r="C15" s="295">
        <f>обслуговування!F13</f>
        <v>4.0612500000000002</v>
      </c>
    </row>
    <row r="16" spans="1:3" ht="18" customHeight="1" x14ac:dyDescent="0.25">
      <c r="A16" s="299" t="s">
        <v>30</v>
      </c>
      <c r="B16" s="300" t="s">
        <v>238</v>
      </c>
      <c r="C16" s="295">
        <f>обслуговування!F14</f>
        <v>514.75357322849766</v>
      </c>
    </row>
    <row r="17" spans="1:3" ht="18.75" customHeight="1" x14ac:dyDescent="0.25">
      <c r="A17" s="301" t="s">
        <v>31</v>
      </c>
      <c r="B17" s="300" t="s">
        <v>15</v>
      </c>
      <c r="C17" s="295">
        <f>обслуговування!F15</f>
        <v>590.82555883754219</v>
      </c>
    </row>
    <row r="18" spans="1:3" ht="15.75" x14ac:dyDescent="0.25">
      <c r="A18" s="302" t="s">
        <v>32</v>
      </c>
      <c r="B18" s="235" t="s">
        <v>239</v>
      </c>
      <c r="C18" s="295">
        <f>обслуговування!F16</f>
        <v>113.24578611026948</v>
      </c>
    </row>
    <row r="19" spans="1:3" ht="15.75" x14ac:dyDescent="0.25">
      <c r="A19" s="302" t="s">
        <v>241</v>
      </c>
      <c r="B19" s="235" t="s">
        <v>240</v>
      </c>
      <c r="C19" s="295">
        <f>обслуговування!F17</f>
        <v>218.11</v>
      </c>
    </row>
    <row r="20" spans="1:3" ht="30" customHeight="1" x14ac:dyDescent="0.25">
      <c r="A20" s="302" t="s">
        <v>242</v>
      </c>
      <c r="B20" s="235" t="s">
        <v>244</v>
      </c>
      <c r="C20" s="295">
        <f>обслуговування!F18</f>
        <v>176.27727272727273</v>
      </c>
    </row>
    <row r="21" spans="1:3" ht="32.25" customHeight="1" x14ac:dyDescent="0.25">
      <c r="A21" s="302" t="s">
        <v>243</v>
      </c>
      <c r="B21" s="235" t="s">
        <v>245</v>
      </c>
      <c r="C21" s="295">
        <f>обслуговування!F19</f>
        <v>83.192499999999995</v>
      </c>
    </row>
    <row r="22" spans="1:3" ht="15.75" x14ac:dyDescent="0.25">
      <c r="A22" s="301" t="s">
        <v>33</v>
      </c>
      <c r="B22" s="300" t="s">
        <v>265</v>
      </c>
      <c r="C22" s="295">
        <f>обслуговування!F20</f>
        <v>1.8354693222222223</v>
      </c>
    </row>
    <row r="23" spans="1:3" ht="15.75" x14ac:dyDescent="0.25">
      <c r="A23" s="290">
        <v>2</v>
      </c>
      <c r="B23" s="234" t="s">
        <v>266</v>
      </c>
      <c r="C23" s="295">
        <f>обслуговування!F21</f>
        <v>168.86539419157262</v>
      </c>
    </row>
    <row r="24" spans="1:3" ht="20.25" customHeight="1" x14ac:dyDescent="0.25">
      <c r="A24" s="290">
        <v>3</v>
      </c>
      <c r="B24" s="234" t="s">
        <v>21</v>
      </c>
      <c r="C24" s="295">
        <f>обслуговування!F22</f>
        <v>1294.6346888020569</v>
      </c>
    </row>
    <row r="25" spans="1:3" ht="15.75" x14ac:dyDescent="0.25">
      <c r="A25" s="290">
        <v>4</v>
      </c>
      <c r="B25" s="234" t="s">
        <v>267</v>
      </c>
      <c r="C25" s="295">
        <f>обслуговування!F23</f>
        <v>38.839040664061706</v>
      </c>
    </row>
    <row r="26" spans="1:3" ht="31.5" x14ac:dyDescent="0.25">
      <c r="A26" s="290">
        <v>5</v>
      </c>
      <c r="B26" s="234" t="s">
        <v>25</v>
      </c>
      <c r="C26" s="295">
        <f>обслуговування!F24</f>
        <v>1333.4737294661186</v>
      </c>
    </row>
    <row r="27" spans="1:3" ht="15.75" x14ac:dyDescent="0.25">
      <c r="A27" s="290">
        <v>6</v>
      </c>
      <c r="B27" s="234" t="s">
        <v>268</v>
      </c>
      <c r="C27" s="295">
        <f>обслуговування!F25</f>
        <v>266.69474589322374</v>
      </c>
    </row>
    <row r="28" spans="1:3" ht="50.25" customHeight="1" x14ac:dyDescent="0.25">
      <c r="A28" s="303">
        <v>7</v>
      </c>
      <c r="B28" s="304" t="s">
        <v>269</v>
      </c>
      <c r="C28" s="295">
        <f>обслуговування!F26</f>
        <v>1600.1684753593422</v>
      </c>
    </row>
    <row r="29" spans="1:3" ht="16.5" thickBot="1" x14ac:dyDescent="0.3">
      <c r="A29" s="305">
        <v>8</v>
      </c>
      <c r="B29" s="237" t="s">
        <v>26</v>
      </c>
      <c r="C29" s="306">
        <f>обслуговування!F27</f>
        <v>133.34737294661187</v>
      </c>
    </row>
    <row r="30" spans="1:3" ht="16.5" thickBot="1" x14ac:dyDescent="0.3">
      <c r="A30" s="222">
        <v>9</v>
      </c>
      <c r="B30" s="223" t="s">
        <v>28</v>
      </c>
      <c r="C30" s="271">
        <f>обслуговування!F29</f>
        <v>400.04211883983555</v>
      </c>
    </row>
    <row r="31" spans="1:3" ht="15.75" x14ac:dyDescent="0.25">
      <c r="A31" s="16"/>
      <c r="B31" s="16"/>
      <c r="C31" s="289"/>
    </row>
    <row r="32" spans="1:3" ht="15.75" x14ac:dyDescent="0.25">
      <c r="A32" s="16"/>
      <c r="B32" s="16"/>
      <c r="C32" s="289"/>
    </row>
    <row r="33" spans="1:3" ht="47.25" customHeight="1" x14ac:dyDescent="0.25">
      <c r="A33" s="418" t="s">
        <v>547</v>
      </c>
      <c r="B33" s="418"/>
      <c r="C33" s="418"/>
    </row>
  </sheetData>
  <mergeCells count="5">
    <mergeCell ref="A4:C4"/>
    <mergeCell ref="A7:A8"/>
    <mergeCell ref="B7:B8"/>
    <mergeCell ref="C7:C8"/>
    <mergeCell ref="A33:C33"/>
  </mergeCells>
  <phoneticPr fontId="45" type="noConversion"/>
  <pageMargins left="1.3779527559055118" right="0.39370078740157483" top="0.59055118110236227" bottom="0.59055118110236227" header="0.31496062992125984" footer="0.31496062992125984"/>
  <pageSetup paperSize="9" scale="8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view="pageBreakPreview" topLeftCell="A7" zoomScale="60" zoomScaleNormal="100" workbookViewId="0">
      <selection activeCell="A32" sqref="A32:F32"/>
    </sheetView>
  </sheetViews>
  <sheetFormatPr defaultRowHeight="15" x14ac:dyDescent="0.25"/>
  <cols>
    <col min="1" max="1" width="8.28515625" customWidth="1"/>
    <col min="2" max="2" width="38.28515625" customWidth="1"/>
    <col min="3" max="4" width="16.7109375" bestFit="1" customWidth="1"/>
    <col min="5" max="5" width="20" customWidth="1"/>
  </cols>
  <sheetData>
    <row r="1" spans="1:6" ht="15.75" x14ac:dyDescent="0.25">
      <c r="A1" s="18"/>
      <c r="B1" s="18"/>
      <c r="C1" s="18"/>
      <c r="D1" s="18"/>
      <c r="E1" s="390" t="s">
        <v>545</v>
      </c>
      <c r="F1" s="390"/>
    </row>
    <row r="2" spans="1:6" ht="63" customHeight="1" x14ac:dyDescent="0.25">
      <c r="A2" s="18"/>
      <c r="B2" s="18"/>
      <c r="C2" s="18"/>
      <c r="D2" s="18"/>
      <c r="E2" s="390" t="s">
        <v>540</v>
      </c>
      <c r="F2" s="390"/>
    </row>
    <row r="3" spans="1:6" ht="31.5" customHeight="1" x14ac:dyDescent="0.25">
      <c r="A3" s="18"/>
      <c r="B3" s="18"/>
      <c r="C3" s="18"/>
      <c r="D3" s="18"/>
      <c r="E3" s="390" t="s">
        <v>542</v>
      </c>
      <c r="F3" s="390"/>
    </row>
    <row r="4" spans="1:6" ht="39" customHeight="1" x14ac:dyDescent="0.3">
      <c r="A4" s="382" t="s">
        <v>536</v>
      </c>
      <c r="B4" s="382"/>
      <c r="C4" s="382"/>
      <c r="D4" s="382"/>
      <c r="E4" s="382"/>
      <c r="F4" s="382"/>
    </row>
    <row r="5" spans="1:6" x14ac:dyDescent="0.25">
      <c r="A5" s="18"/>
      <c r="B5" s="18"/>
      <c r="C5" s="18"/>
      <c r="D5" s="18"/>
      <c r="E5" s="18"/>
    </row>
    <row r="6" spans="1:6" ht="15.75" thickBot="1" x14ac:dyDescent="0.3">
      <c r="A6" s="18"/>
      <c r="B6" s="18"/>
      <c r="C6" s="18"/>
      <c r="D6" s="18"/>
      <c r="E6" s="18"/>
    </row>
    <row r="7" spans="1:6" x14ac:dyDescent="0.25">
      <c r="A7" s="430" t="s">
        <v>1</v>
      </c>
      <c r="B7" s="432" t="s">
        <v>2</v>
      </c>
      <c r="C7" s="434" t="s">
        <v>296</v>
      </c>
      <c r="D7" s="435"/>
      <c r="E7" s="436"/>
    </row>
    <row r="8" spans="1:6" x14ac:dyDescent="0.25">
      <c r="A8" s="431"/>
      <c r="B8" s="433"/>
      <c r="C8" s="224" t="s">
        <v>292</v>
      </c>
      <c r="D8" s="217" t="s">
        <v>293</v>
      </c>
      <c r="E8" s="218" t="s">
        <v>294</v>
      </c>
    </row>
    <row r="9" spans="1:6" ht="15.75" thickBot="1" x14ac:dyDescent="0.3">
      <c r="A9" s="227" t="s">
        <v>9</v>
      </c>
      <c r="B9" s="228" t="s">
        <v>10</v>
      </c>
      <c r="C9" s="229">
        <v>1</v>
      </c>
      <c r="D9" s="230">
        <v>2</v>
      </c>
      <c r="E9" s="231">
        <v>3</v>
      </c>
    </row>
    <row r="10" spans="1:6" ht="31.5" x14ac:dyDescent="0.25">
      <c r="A10" s="239">
        <v>1</v>
      </c>
      <c r="B10" s="232" t="s">
        <v>12</v>
      </c>
      <c r="C10" s="244">
        <f>заміна!I8</f>
        <v>4698.2509747447175</v>
      </c>
      <c r="D10" s="245">
        <f>заміна!J8</f>
        <v>6435.2851747447185</v>
      </c>
      <c r="E10" s="246">
        <f>заміна!K8</f>
        <v>6435.2851747447166</v>
      </c>
    </row>
    <row r="11" spans="1:6" ht="31.5" x14ac:dyDescent="0.25">
      <c r="A11" s="240" t="s">
        <v>29</v>
      </c>
      <c r="B11" s="233" t="s">
        <v>13</v>
      </c>
      <c r="C11" s="240">
        <f>заміна!I9</f>
        <v>3633.1087784558172</v>
      </c>
      <c r="D11" s="247">
        <f>заміна!J9</f>
        <v>5212.2307784558179</v>
      </c>
      <c r="E11" s="248">
        <f>заміна!K9</f>
        <v>5212.2307784558161</v>
      </c>
    </row>
    <row r="12" spans="1:6" ht="31.5" x14ac:dyDescent="0.25">
      <c r="A12" s="240" t="s">
        <v>236</v>
      </c>
      <c r="B12" s="233" t="s">
        <v>280</v>
      </c>
      <c r="C12" s="240">
        <f>заміна!I10</f>
        <v>3586.6813895669284</v>
      </c>
      <c r="D12" s="247">
        <f>заміна!J10</f>
        <v>5165.8033895669296</v>
      </c>
      <c r="E12" s="248">
        <f>заміна!K10</f>
        <v>5165.8033895669287</v>
      </c>
    </row>
    <row r="13" spans="1:6" ht="15.75" x14ac:dyDescent="0.25">
      <c r="A13" s="240" t="s">
        <v>257</v>
      </c>
      <c r="B13" s="233" t="s">
        <v>264</v>
      </c>
      <c r="C13" s="240">
        <f>заміна!I11</f>
        <v>16.245000000000001</v>
      </c>
      <c r="D13" s="247">
        <f>заміна!J11</f>
        <v>16.245000000000001</v>
      </c>
      <c r="E13" s="248">
        <f>заміна!K11</f>
        <v>16.245000000000001</v>
      </c>
    </row>
    <row r="14" spans="1:6" ht="15.75" x14ac:dyDescent="0.25">
      <c r="A14" s="240" t="s">
        <v>259</v>
      </c>
      <c r="B14" s="233" t="s">
        <v>237</v>
      </c>
      <c r="C14" s="240">
        <f>заміна!I12</f>
        <v>30.182388888888887</v>
      </c>
      <c r="D14" s="247">
        <f>заміна!J12</f>
        <v>30.182388888888891</v>
      </c>
      <c r="E14" s="248">
        <f>заміна!K12</f>
        <v>30.182388888888887</v>
      </c>
    </row>
    <row r="15" spans="1:6" ht="15.75" x14ac:dyDescent="0.25">
      <c r="A15" s="240"/>
      <c r="B15" s="233"/>
      <c r="C15" s="240">
        <f>заміна!I13</f>
        <v>0</v>
      </c>
      <c r="D15" s="247">
        <f>заміна!J13</f>
        <v>0</v>
      </c>
      <c r="E15" s="248">
        <f>заміна!K13</f>
        <v>0</v>
      </c>
    </row>
    <row r="16" spans="1:6" ht="31.5" x14ac:dyDescent="0.25">
      <c r="A16" s="241" t="s">
        <v>30</v>
      </c>
      <c r="B16" s="234" t="s">
        <v>281</v>
      </c>
      <c r="C16" s="240">
        <f>заміна!I14</f>
        <v>507.08099872403142</v>
      </c>
      <c r="D16" s="247">
        <f>заміна!J14</f>
        <v>507.08099872403142</v>
      </c>
      <c r="E16" s="248">
        <f>заміна!K14</f>
        <v>507.08099872403136</v>
      </c>
    </row>
    <row r="17" spans="1:8" ht="31.5" x14ac:dyDescent="0.25">
      <c r="A17" s="238" t="s">
        <v>31</v>
      </c>
      <c r="B17" s="234" t="s">
        <v>15</v>
      </c>
      <c r="C17" s="240">
        <f>заміна!I15</f>
        <v>194.75031971928689</v>
      </c>
      <c r="D17" s="247">
        <f>заміна!J15</f>
        <v>194.75031971928692</v>
      </c>
      <c r="E17" s="248">
        <f>заміна!K15</f>
        <v>194.75031971928692</v>
      </c>
    </row>
    <row r="18" spans="1:8" ht="15.75" x14ac:dyDescent="0.25">
      <c r="A18" s="242" t="s">
        <v>32</v>
      </c>
      <c r="B18" s="235" t="s">
        <v>239</v>
      </c>
      <c r="C18" s="240">
        <f>заміна!I16</f>
        <v>111.55781971928691</v>
      </c>
      <c r="D18" s="247">
        <f>заміна!J16</f>
        <v>111.55781971928691</v>
      </c>
      <c r="E18" s="248">
        <f>заміна!K16</f>
        <v>111.55781971928691</v>
      </c>
    </row>
    <row r="19" spans="1:8" ht="15.75" x14ac:dyDescent="0.25">
      <c r="A19" s="238" t="s">
        <v>32</v>
      </c>
      <c r="B19" s="236" t="s">
        <v>295</v>
      </c>
      <c r="C19" s="240">
        <f>заміна!I17</f>
        <v>70.75</v>
      </c>
      <c r="D19" s="247">
        <f>заміна!J17</f>
        <v>70.75</v>
      </c>
      <c r="E19" s="248">
        <f>заміна!K17</f>
        <v>70.75</v>
      </c>
    </row>
    <row r="20" spans="1:8" ht="15.75" x14ac:dyDescent="0.25">
      <c r="A20" s="238" t="s">
        <v>48</v>
      </c>
      <c r="B20" s="236" t="s">
        <v>285</v>
      </c>
      <c r="C20" s="240">
        <f>заміна!I18</f>
        <v>12.442500000000001</v>
      </c>
      <c r="D20" s="247">
        <f>заміна!J18</f>
        <v>12.442500000000001</v>
      </c>
      <c r="E20" s="248">
        <f>заміна!K18</f>
        <v>12.442500000000001</v>
      </c>
    </row>
    <row r="21" spans="1:8" ht="15.75" x14ac:dyDescent="0.25">
      <c r="A21" s="238" t="s">
        <v>33</v>
      </c>
      <c r="B21" s="234" t="s">
        <v>286</v>
      </c>
      <c r="C21" s="240">
        <f>заміна!I19</f>
        <v>363.31087784558173</v>
      </c>
      <c r="D21" s="247">
        <f>заміна!J19</f>
        <v>521.22307784558177</v>
      </c>
      <c r="E21" s="248">
        <f>заміна!K19</f>
        <v>521.22307784558166</v>
      </c>
    </row>
    <row r="22" spans="1:8" ht="15.75" x14ac:dyDescent="0.25">
      <c r="A22" s="238">
        <v>2</v>
      </c>
      <c r="B22" s="234" t="s">
        <v>287</v>
      </c>
      <c r="C22" s="240">
        <f>заміна!I20</f>
        <v>704.73764621170756</v>
      </c>
      <c r="D22" s="247">
        <f>заміна!J20</f>
        <v>965.29277621170775</v>
      </c>
      <c r="E22" s="248">
        <f>заміна!K20</f>
        <v>965.29277621170763</v>
      </c>
    </row>
    <row r="23" spans="1:8" ht="31.5" x14ac:dyDescent="0.25">
      <c r="A23" s="238">
        <v>3</v>
      </c>
      <c r="B23" s="234" t="s">
        <v>21</v>
      </c>
      <c r="C23" s="240">
        <f>заміна!I21</f>
        <v>5402.9886209564247</v>
      </c>
      <c r="D23" s="247">
        <f>заміна!J21</f>
        <v>7400.5779509564263</v>
      </c>
      <c r="E23" s="248">
        <f>заміна!K21</f>
        <v>7400.5779509564236</v>
      </c>
    </row>
    <row r="24" spans="1:8" ht="31.5" x14ac:dyDescent="0.25">
      <c r="A24" s="238">
        <v>4</v>
      </c>
      <c r="B24" s="234" t="s">
        <v>22</v>
      </c>
      <c r="C24" s="240">
        <f>заміна!I22</f>
        <v>162.08965862869275</v>
      </c>
      <c r="D24" s="247">
        <f>заміна!J22</f>
        <v>222.01733852869279</v>
      </c>
      <c r="E24" s="248">
        <f>заміна!K22</f>
        <v>222.01733852869273</v>
      </c>
    </row>
    <row r="25" spans="1:8" ht="31.5" x14ac:dyDescent="0.25">
      <c r="A25" s="238">
        <v>5</v>
      </c>
      <c r="B25" s="234" t="s">
        <v>25</v>
      </c>
      <c r="C25" s="240">
        <f>заміна!I23</f>
        <v>5565.0782795851173</v>
      </c>
      <c r="D25" s="247">
        <f>заміна!J23</f>
        <v>7622.5952894851189</v>
      </c>
      <c r="E25" s="248">
        <f>заміна!K23</f>
        <v>7622.5952894851162</v>
      </c>
    </row>
    <row r="26" spans="1:8" ht="15.75" x14ac:dyDescent="0.25">
      <c r="A26" s="238">
        <v>6</v>
      </c>
      <c r="B26" s="234" t="s">
        <v>268</v>
      </c>
      <c r="C26" s="240">
        <f>заміна!I24</f>
        <v>1113.0156559170237</v>
      </c>
      <c r="D26" s="247">
        <f>заміна!J24</f>
        <v>1524.5190578970239</v>
      </c>
      <c r="E26" s="248">
        <f>заміна!K24</f>
        <v>1524.5190578970232</v>
      </c>
      <c r="H26" s="18"/>
    </row>
    <row r="27" spans="1:8" ht="47.25" x14ac:dyDescent="0.25">
      <c r="A27" s="238">
        <v>7</v>
      </c>
      <c r="B27" s="234" t="s">
        <v>289</v>
      </c>
      <c r="C27" s="240">
        <f>заміна!I25</f>
        <v>6678.093935502141</v>
      </c>
      <c r="D27" s="247">
        <f>заміна!J25</f>
        <v>9147.114347382143</v>
      </c>
      <c r="E27" s="248">
        <f>заміна!K25</f>
        <v>9147.1143473821412</v>
      </c>
    </row>
    <row r="28" spans="1:8" ht="16.5" thickBot="1" x14ac:dyDescent="0.3">
      <c r="A28" s="243">
        <v>8</v>
      </c>
      <c r="B28" s="237" t="s">
        <v>26</v>
      </c>
      <c r="C28" s="249">
        <f>заміна!I26</f>
        <v>111.30156559170234</v>
      </c>
      <c r="D28" s="250">
        <f>заміна!J26</f>
        <v>152.45190578970238</v>
      </c>
      <c r="E28" s="251">
        <f>заміна!K26</f>
        <v>152.45190578970235</v>
      </c>
    </row>
    <row r="29" spans="1:8" ht="38.25" thickBot="1" x14ac:dyDescent="0.3">
      <c r="A29" s="219">
        <v>9</v>
      </c>
      <c r="B29" s="225" t="s">
        <v>28</v>
      </c>
      <c r="C29" s="226">
        <f>заміна!I27</f>
        <v>333.90469677510703</v>
      </c>
      <c r="D29" s="220">
        <f>заміна!J27</f>
        <v>457.35571736910714</v>
      </c>
      <c r="E29" s="221">
        <f>заміна!K27</f>
        <v>457.35571736910708</v>
      </c>
    </row>
    <row r="30" spans="1:8" x14ac:dyDescent="0.25">
      <c r="A30" s="18"/>
      <c r="B30" s="18"/>
      <c r="C30" s="18"/>
      <c r="D30" s="18"/>
      <c r="E30" s="18"/>
    </row>
    <row r="31" spans="1:8" x14ac:dyDescent="0.25">
      <c r="A31" s="18"/>
      <c r="B31" s="18"/>
      <c r="C31" s="18"/>
      <c r="D31" s="18"/>
      <c r="E31" s="18"/>
    </row>
    <row r="32" spans="1:8" ht="36" customHeight="1" x14ac:dyDescent="0.25">
      <c r="A32" s="327" t="s">
        <v>546</v>
      </c>
      <c r="B32" s="327"/>
      <c r="C32" s="327"/>
      <c r="D32" s="327"/>
      <c r="E32" s="327"/>
      <c r="F32" s="327"/>
    </row>
  </sheetData>
  <mergeCells count="7">
    <mergeCell ref="E1:F1"/>
    <mergeCell ref="E2:F2"/>
    <mergeCell ref="E3:F3"/>
    <mergeCell ref="A4:F4"/>
    <mergeCell ref="A7:A8"/>
    <mergeCell ref="B7:B8"/>
    <mergeCell ref="C7:E7"/>
  </mergeCells>
  <pageMargins left="1.3779527559055118" right="0.7086614173228347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view="pageBreakPreview" zoomScale="60" zoomScaleNormal="100" workbookViewId="0">
      <selection sqref="A1:K31"/>
    </sheetView>
  </sheetViews>
  <sheetFormatPr defaultRowHeight="15" x14ac:dyDescent="0.25"/>
  <cols>
    <col min="2" max="2" width="36.85546875" customWidth="1"/>
    <col min="4" max="4" width="17.7109375" bestFit="1" customWidth="1"/>
    <col min="5" max="5" width="19.42578125" bestFit="1" customWidth="1"/>
    <col min="6" max="6" width="17.7109375" bestFit="1" customWidth="1"/>
    <col min="7" max="7" width="19.42578125" bestFit="1" customWidth="1"/>
    <col min="9" max="10" width="15.140625" bestFit="1" customWidth="1"/>
    <col min="11" max="11" width="15.140625" customWidth="1"/>
  </cols>
  <sheetData>
    <row r="1" spans="1:11" ht="18.75" x14ac:dyDescent="0.3">
      <c r="A1" s="330" t="s">
        <v>132</v>
      </c>
      <c r="B1" s="330"/>
      <c r="C1" s="330"/>
      <c r="D1" s="330"/>
      <c r="E1" s="330"/>
      <c r="F1" s="330"/>
      <c r="G1" s="330"/>
    </row>
    <row r="3" spans="1:11" s="10" customFormat="1" ht="15.75" x14ac:dyDescent="0.25">
      <c r="B3" s="267"/>
      <c r="C3" s="267"/>
      <c r="D3" s="152"/>
      <c r="E3" s="152"/>
      <c r="F3" s="152"/>
    </row>
    <row r="4" spans="1:11" s="10" customFormat="1" ht="15.75" x14ac:dyDescent="0.25">
      <c r="D4" s="268"/>
      <c r="E4" s="268"/>
      <c r="F4" s="268"/>
    </row>
    <row r="5" spans="1:11" ht="15" customHeight="1" x14ac:dyDescent="0.25">
      <c r="A5" s="338" t="s">
        <v>1</v>
      </c>
      <c r="B5" s="338" t="s">
        <v>2</v>
      </c>
      <c r="C5" s="340" t="s">
        <v>3</v>
      </c>
      <c r="D5" s="333" t="s">
        <v>8</v>
      </c>
      <c r="E5" s="341"/>
      <c r="F5" s="341"/>
      <c r="G5" s="334"/>
      <c r="I5" s="337" t="s">
        <v>290</v>
      </c>
      <c r="J5" s="337"/>
      <c r="K5" s="337"/>
    </row>
    <row r="6" spans="1:11" ht="15.75" x14ac:dyDescent="0.25">
      <c r="A6" s="339"/>
      <c r="B6" s="339"/>
      <c r="C6" s="339"/>
      <c r="D6" s="270" t="s">
        <v>44</v>
      </c>
      <c r="E6" s="270" t="s">
        <v>45</v>
      </c>
      <c r="F6" s="270" t="s">
        <v>282</v>
      </c>
      <c r="G6" s="14" t="s">
        <v>288</v>
      </c>
      <c r="I6" s="215" t="s">
        <v>44</v>
      </c>
      <c r="J6" s="216" t="s">
        <v>45</v>
      </c>
      <c r="K6" s="216" t="s">
        <v>282</v>
      </c>
    </row>
    <row r="7" spans="1:11" x14ac:dyDescent="0.25">
      <c r="A7" s="269" t="s">
        <v>9</v>
      </c>
      <c r="B7" s="269" t="s">
        <v>10</v>
      </c>
      <c r="C7" s="269" t="s">
        <v>11</v>
      </c>
      <c r="D7" s="269">
        <v>5</v>
      </c>
      <c r="E7" s="269">
        <v>6</v>
      </c>
      <c r="F7" s="269">
        <v>7</v>
      </c>
      <c r="G7" s="269">
        <v>8</v>
      </c>
      <c r="I7" s="2"/>
      <c r="J7" s="2"/>
      <c r="K7" s="2"/>
    </row>
    <row r="8" spans="1:11" ht="26.25" x14ac:dyDescent="0.25">
      <c r="A8" s="3">
        <v>1</v>
      </c>
      <c r="B8" s="5" t="s">
        <v>12</v>
      </c>
      <c r="C8" s="7">
        <v>1</v>
      </c>
      <c r="D8" s="19">
        <f>D9+D14+D15+D19</f>
        <v>216119.54483825699</v>
      </c>
      <c r="E8" s="19">
        <f t="shared" ref="E8:G8" si="0">E9+E14+E15+E19</f>
        <v>2863701.9027613997</v>
      </c>
      <c r="F8" s="19">
        <f t="shared" si="0"/>
        <v>109399.84797066018</v>
      </c>
      <c r="G8" s="19">
        <f t="shared" si="0"/>
        <v>3189221.2955703167</v>
      </c>
      <c r="I8" s="79">
        <f>D8/$D$29</f>
        <v>4698.2509747447175</v>
      </c>
      <c r="J8" s="79">
        <f>E8/$E$29</f>
        <v>6435.2851747447185</v>
      </c>
      <c r="K8" s="79">
        <f>F8/$F$29</f>
        <v>6435.2851747447166</v>
      </c>
    </row>
    <row r="9" spans="1:11" ht="25.5" x14ac:dyDescent="0.25">
      <c r="A9" s="11" t="s">
        <v>29</v>
      </c>
      <c r="B9" s="6" t="s">
        <v>13</v>
      </c>
      <c r="C9" s="7">
        <v>2</v>
      </c>
      <c r="D9" s="19">
        <f>D10+D11+D12</f>
        <v>167123.00380896759</v>
      </c>
      <c r="E9" s="19">
        <f t="shared" ref="E9:G9" si="1">E10+E11+E12</f>
        <v>2319442.696412839</v>
      </c>
      <c r="F9" s="19">
        <f t="shared" si="1"/>
        <v>88607.923233748879</v>
      </c>
      <c r="G9" s="19">
        <f t="shared" si="1"/>
        <v>2575173.6234555556</v>
      </c>
      <c r="I9" s="79">
        <f t="shared" ref="I9:I25" si="2">D9/$D$29</f>
        <v>3633.1087784558172</v>
      </c>
      <c r="J9" s="79">
        <f t="shared" ref="J9:J25" si="3">E9/$E$29</f>
        <v>5212.2307784558179</v>
      </c>
      <c r="K9" s="79">
        <f t="shared" ref="K9:K25" si="4">F9/$F$29</f>
        <v>5212.2307784558161</v>
      </c>
    </row>
    <row r="10" spans="1:11" x14ac:dyDescent="0.25">
      <c r="A10" s="11" t="s">
        <v>236</v>
      </c>
      <c r="B10" s="6" t="s">
        <v>280</v>
      </c>
      <c r="C10" s="7"/>
      <c r="D10" s="19">
        <f>'обмінний фонд'!B12</f>
        <v>164987.34392007871</v>
      </c>
      <c r="E10" s="19">
        <f>'обмінний фонд'!C12</f>
        <v>2298782.5083572837</v>
      </c>
      <c r="F10" s="19">
        <f>'обмінний фонд'!D12</f>
        <v>87818.65762263778</v>
      </c>
      <c r="G10" s="19">
        <f>SUM(D10:F10)</f>
        <v>2551588.5098999999</v>
      </c>
      <c r="I10" s="79">
        <f t="shared" si="2"/>
        <v>3586.6813895669284</v>
      </c>
      <c r="J10" s="79">
        <f t="shared" si="3"/>
        <v>5165.8033895669296</v>
      </c>
      <c r="K10" s="79">
        <f t="shared" si="4"/>
        <v>5165.8033895669287</v>
      </c>
    </row>
    <row r="11" spans="1:11" x14ac:dyDescent="0.25">
      <c r="A11" s="11" t="s">
        <v>257</v>
      </c>
      <c r="B11" s="6" t="s">
        <v>264</v>
      </c>
      <c r="C11" s="7"/>
      <c r="D11" s="19">
        <f>G11/G29*D29</f>
        <v>747.2700000000001</v>
      </c>
      <c r="E11" s="19">
        <f>G11/G29*E29</f>
        <v>7229.0250000000005</v>
      </c>
      <c r="F11" s="19">
        <f>G11/G29*F29</f>
        <v>276.16500000000002</v>
      </c>
      <c r="G11" s="19">
        <f>матеріали!N10</f>
        <v>8252.4600000000009</v>
      </c>
      <c r="I11" s="79">
        <f t="shared" si="2"/>
        <v>16.245000000000001</v>
      </c>
      <c r="J11" s="79">
        <f t="shared" si="3"/>
        <v>16.245000000000001</v>
      </c>
      <c r="K11" s="79">
        <f t="shared" si="4"/>
        <v>16.245000000000001</v>
      </c>
    </row>
    <row r="12" spans="1:11" x14ac:dyDescent="0.25">
      <c r="A12" s="11" t="s">
        <v>259</v>
      </c>
      <c r="B12" s="6" t="s">
        <v>237</v>
      </c>
      <c r="C12" s="7"/>
      <c r="D12" s="19">
        <f>G12/G29*D29</f>
        <v>1388.3898888888889</v>
      </c>
      <c r="E12" s="19">
        <f>G12/G29*E29</f>
        <v>13431.163055555557</v>
      </c>
      <c r="F12" s="19">
        <f>G12/G29*F29</f>
        <v>513.10061111111111</v>
      </c>
      <c r="G12" s="19">
        <f>матеріали!N7+матеріали!N8+матеріали!N9</f>
        <v>15332.653555555557</v>
      </c>
      <c r="I12" s="79">
        <f t="shared" si="2"/>
        <v>30.182388888888887</v>
      </c>
      <c r="J12" s="79">
        <f t="shared" si="3"/>
        <v>30.182388888888891</v>
      </c>
      <c r="K12" s="79">
        <f t="shared" si="4"/>
        <v>30.182388888888887</v>
      </c>
    </row>
    <row r="13" spans="1:11" x14ac:dyDescent="0.25">
      <c r="A13" s="11"/>
      <c r="B13" s="6"/>
      <c r="C13" s="2">
        <v>3</v>
      </c>
      <c r="D13" s="19"/>
      <c r="E13" s="19"/>
      <c r="F13" s="19"/>
      <c r="G13" s="19"/>
      <c r="I13" s="79">
        <f t="shared" si="2"/>
        <v>0</v>
      </c>
      <c r="J13" s="79">
        <f t="shared" si="3"/>
        <v>0</v>
      </c>
      <c r="K13" s="79">
        <f t="shared" si="4"/>
        <v>0</v>
      </c>
    </row>
    <row r="14" spans="1:11" x14ac:dyDescent="0.25">
      <c r="A14" s="12" t="s">
        <v>30</v>
      </c>
      <c r="B14" s="5" t="s">
        <v>281</v>
      </c>
      <c r="C14" s="2">
        <v>4</v>
      </c>
      <c r="D14" s="19">
        <f>G14/G29*D29</f>
        <v>23325.725941305445</v>
      </c>
      <c r="E14" s="19">
        <f>G14/G29*E29</f>
        <v>225651.04443219397</v>
      </c>
      <c r="F14" s="19">
        <f>G14/G29*F29</f>
        <v>8620.3769783085336</v>
      </c>
      <c r="G14" s="19">
        <f>ФОП!T33</f>
        <v>257597.14735180797</v>
      </c>
      <c r="I14" s="79">
        <f t="shared" si="2"/>
        <v>507.08099872403142</v>
      </c>
      <c r="J14" s="79">
        <f t="shared" si="3"/>
        <v>507.08099872403142</v>
      </c>
      <c r="K14" s="79">
        <f t="shared" si="4"/>
        <v>507.08099872403136</v>
      </c>
    </row>
    <row r="15" spans="1:11" x14ac:dyDescent="0.25">
      <c r="A15" s="3" t="s">
        <v>31</v>
      </c>
      <c r="B15" s="5" t="s">
        <v>15</v>
      </c>
      <c r="C15" s="2">
        <v>6</v>
      </c>
      <c r="D15" s="19">
        <f>D16+D17+D18</f>
        <v>8958.5147070871972</v>
      </c>
      <c r="E15" s="19">
        <f t="shared" ref="E15:G15" si="5">E16+E17+E18</f>
        <v>86663.892275082675</v>
      </c>
      <c r="F15" s="19">
        <f t="shared" si="5"/>
        <v>3310.7554352278776</v>
      </c>
      <c r="G15" s="19">
        <f t="shared" si="5"/>
        <v>98933.162417397747</v>
      </c>
      <c r="I15" s="79">
        <f t="shared" si="2"/>
        <v>194.75031971928689</v>
      </c>
      <c r="J15" s="79">
        <f t="shared" si="3"/>
        <v>194.75031971928692</v>
      </c>
      <c r="K15" s="79">
        <f t="shared" si="4"/>
        <v>194.75031971928692</v>
      </c>
    </row>
    <row r="16" spans="1:11" x14ac:dyDescent="0.25">
      <c r="A16" s="85" t="s">
        <v>32</v>
      </c>
      <c r="B16" s="84" t="s">
        <v>239</v>
      </c>
      <c r="C16" s="2"/>
      <c r="D16" s="19">
        <f>D14*22/100</f>
        <v>5131.6597070871976</v>
      </c>
      <c r="E16" s="19">
        <f t="shared" ref="E16:F16" si="6">E14*22/100</f>
        <v>49643.229775082676</v>
      </c>
      <c r="F16" s="19">
        <f t="shared" si="6"/>
        <v>1896.4829352278775</v>
      </c>
      <c r="G16" s="19">
        <f>G14*22/100</f>
        <v>56671.372417397753</v>
      </c>
      <c r="I16" s="79">
        <f t="shared" si="2"/>
        <v>111.55781971928691</v>
      </c>
      <c r="J16" s="79">
        <f t="shared" si="3"/>
        <v>111.55781971928691</v>
      </c>
      <c r="K16" s="79">
        <f t="shared" si="4"/>
        <v>111.55781971928691</v>
      </c>
    </row>
    <row r="17" spans="1:17" x14ac:dyDescent="0.25">
      <c r="A17" s="3" t="s">
        <v>32</v>
      </c>
      <c r="B17" s="26" t="s">
        <v>284</v>
      </c>
      <c r="C17" s="2"/>
      <c r="D17" s="19">
        <f>G17/G29*D29</f>
        <v>3254.5</v>
      </c>
      <c r="E17" s="19">
        <f>G17/G29*E29</f>
        <v>31483.75</v>
      </c>
      <c r="F17" s="19">
        <f>G17/G29*F29</f>
        <v>1202.75</v>
      </c>
      <c r="G17" s="19">
        <f>'інші витрати'!E21</f>
        <v>35941</v>
      </c>
      <c r="I17" s="79">
        <f t="shared" si="2"/>
        <v>70.75</v>
      </c>
      <c r="J17" s="79">
        <f t="shared" si="3"/>
        <v>70.75</v>
      </c>
      <c r="K17" s="79">
        <f t="shared" si="4"/>
        <v>70.75</v>
      </c>
    </row>
    <row r="18" spans="1:17" x14ac:dyDescent="0.25">
      <c r="A18" s="3" t="s">
        <v>48</v>
      </c>
      <c r="B18" s="26" t="s">
        <v>285</v>
      </c>
      <c r="C18" s="2"/>
      <c r="D18" s="19">
        <f>G18/G29*D29</f>
        <v>572.35500000000002</v>
      </c>
      <c r="E18" s="19">
        <f>G18/G29*E29</f>
        <v>5536.9125000000004</v>
      </c>
      <c r="F18" s="19">
        <f>G18/G29*F29</f>
        <v>211.52250000000001</v>
      </c>
      <c r="G18" s="19">
        <f>'інші витрати'!E22</f>
        <v>6320.79</v>
      </c>
      <c r="I18" s="79">
        <f t="shared" si="2"/>
        <v>12.442500000000001</v>
      </c>
      <c r="J18" s="79">
        <f t="shared" si="3"/>
        <v>12.442500000000001</v>
      </c>
      <c r="K18" s="79">
        <f t="shared" si="4"/>
        <v>12.442500000000001</v>
      </c>
    </row>
    <row r="19" spans="1:17" x14ac:dyDescent="0.25">
      <c r="A19" s="3" t="s">
        <v>33</v>
      </c>
      <c r="B19" s="5" t="s">
        <v>286</v>
      </c>
      <c r="C19" s="2">
        <v>8</v>
      </c>
      <c r="D19" s="19">
        <f>10*D9/100</f>
        <v>16712.300380896759</v>
      </c>
      <c r="E19" s="19">
        <f t="shared" ref="E19:F19" si="7">10*E9/100</f>
        <v>231944.2696412839</v>
      </c>
      <c r="F19" s="19">
        <f t="shared" si="7"/>
        <v>8860.7923233748879</v>
      </c>
      <c r="G19" s="19">
        <f>SUM(D19:F19)</f>
        <v>257517.36234555554</v>
      </c>
      <c r="I19" s="79">
        <f t="shared" si="2"/>
        <v>363.31087784558173</v>
      </c>
      <c r="J19" s="79">
        <f t="shared" si="3"/>
        <v>521.22307784558177</v>
      </c>
      <c r="K19" s="79">
        <f t="shared" si="4"/>
        <v>521.22307784558166</v>
      </c>
    </row>
    <row r="20" spans="1:17" x14ac:dyDescent="0.25">
      <c r="A20" s="3">
        <v>2</v>
      </c>
      <c r="B20" s="5" t="s">
        <v>287</v>
      </c>
      <c r="C20" s="2">
        <v>10</v>
      </c>
      <c r="D20" s="19">
        <f>D8*15/100</f>
        <v>32417.931725738548</v>
      </c>
      <c r="E20" s="19">
        <f t="shared" ref="E20:F20" si="8">E8*15/100</f>
        <v>429555.28541420994</v>
      </c>
      <c r="F20" s="19">
        <f t="shared" si="8"/>
        <v>16409.977195599029</v>
      </c>
      <c r="G20" s="19">
        <f>SUM(D20:F20)</f>
        <v>478383.19433554751</v>
      </c>
      <c r="I20" s="79">
        <f t="shared" si="2"/>
        <v>704.73764621170756</v>
      </c>
      <c r="J20" s="79">
        <f t="shared" si="3"/>
        <v>965.29277621170775</v>
      </c>
      <c r="K20" s="79">
        <f t="shared" si="4"/>
        <v>965.29277621170763</v>
      </c>
    </row>
    <row r="21" spans="1:17" ht="26.25" x14ac:dyDescent="0.25">
      <c r="A21" s="3">
        <v>3</v>
      </c>
      <c r="B21" s="5" t="s">
        <v>21</v>
      </c>
      <c r="C21" s="2">
        <v>17</v>
      </c>
      <c r="D21" s="19">
        <f>D8+D20</f>
        <v>248537.47656399553</v>
      </c>
      <c r="E21" s="19">
        <f t="shared" ref="E21:G21" si="9">E8+E20</f>
        <v>3293257.1881756098</v>
      </c>
      <c r="F21" s="19">
        <f t="shared" si="9"/>
        <v>125809.82516625921</v>
      </c>
      <c r="G21" s="19">
        <f t="shared" si="9"/>
        <v>3667604.489905864</v>
      </c>
      <c r="I21" s="79">
        <f t="shared" si="2"/>
        <v>5402.9886209564247</v>
      </c>
      <c r="J21" s="79">
        <f t="shared" si="3"/>
        <v>7400.5779509564263</v>
      </c>
      <c r="K21" s="79">
        <f t="shared" si="4"/>
        <v>7400.5779509564236</v>
      </c>
    </row>
    <row r="22" spans="1:17" x14ac:dyDescent="0.25">
      <c r="A22" s="3">
        <v>4</v>
      </c>
      <c r="B22" s="5" t="s">
        <v>22</v>
      </c>
      <c r="C22" s="2">
        <v>18</v>
      </c>
      <c r="D22" s="19">
        <f>D21*3/100</f>
        <v>7456.1242969198665</v>
      </c>
      <c r="E22" s="19">
        <f t="shared" ref="E22:G22" si="10">E21*3/100</f>
        <v>98797.715645268298</v>
      </c>
      <c r="F22" s="19">
        <f t="shared" si="10"/>
        <v>3774.2947549877763</v>
      </c>
      <c r="G22" s="19">
        <f t="shared" si="10"/>
        <v>110028.13469717592</v>
      </c>
      <c r="I22" s="79">
        <f t="shared" si="2"/>
        <v>162.08965862869275</v>
      </c>
      <c r="J22" s="79">
        <f t="shared" si="3"/>
        <v>222.01733852869279</v>
      </c>
      <c r="K22" s="79">
        <f t="shared" si="4"/>
        <v>222.01733852869273</v>
      </c>
    </row>
    <row r="23" spans="1:17" ht="26.25" x14ac:dyDescent="0.25">
      <c r="A23" s="3">
        <v>5</v>
      </c>
      <c r="B23" s="5" t="s">
        <v>25</v>
      </c>
      <c r="C23" s="2">
        <v>21</v>
      </c>
      <c r="D23" s="19">
        <f>D21+D22</f>
        <v>255993.60086091541</v>
      </c>
      <c r="E23" s="19">
        <f t="shared" ref="E23:G23" si="11">E21+E22</f>
        <v>3392054.9038208779</v>
      </c>
      <c r="F23" s="19">
        <f t="shared" si="11"/>
        <v>129584.11992124698</v>
      </c>
      <c r="G23" s="19">
        <f t="shared" si="11"/>
        <v>3777632.6246030401</v>
      </c>
      <c r="I23" s="79">
        <f t="shared" si="2"/>
        <v>5565.0782795851173</v>
      </c>
      <c r="J23" s="79">
        <f t="shared" si="3"/>
        <v>7622.5952894851189</v>
      </c>
      <c r="K23" s="79">
        <f t="shared" si="4"/>
        <v>7622.5952894851162</v>
      </c>
    </row>
    <row r="24" spans="1:17" x14ac:dyDescent="0.25">
      <c r="A24" s="3">
        <v>6</v>
      </c>
      <c r="B24" s="5" t="s">
        <v>268</v>
      </c>
      <c r="C24" s="2"/>
      <c r="D24" s="19">
        <f>D23*20/100</f>
        <v>51198.720172183086</v>
      </c>
      <c r="E24" s="19">
        <f t="shared" ref="E24:G24" si="12">E23*20/100</f>
        <v>678410.98076417565</v>
      </c>
      <c r="F24" s="19">
        <f t="shared" si="12"/>
        <v>25916.823984249397</v>
      </c>
      <c r="G24" s="19">
        <f t="shared" si="12"/>
        <v>755526.52492060792</v>
      </c>
      <c r="I24" s="79">
        <f t="shared" si="2"/>
        <v>1113.0156559170237</v>
      </c>
      <c r="J24" s="79">
        <f t="shared" si="3"/>
        <v>1524.5190578970239</v>
      </c>
      <c r="K24" s="79">
        <f t="shared" si="4"/>
        <v>1524.5190578970232</v>
      </c>
    </row>
    <row r="25" spans="1:17" ht="39" x14ac:dyDescent="0.25">
      <c r="A25" s="3">
        <v>7</v>
      </c>
      <c r="B25" s="5" t="s">
        <v>289</v>
      </c>
      <c r="C25" s="2"/>
      <c r="D25" s="19">
        <f>D23+D24</f>
        <v>307192.3210330985</v>
      </c>
      <c r="E25" s="19">
        <f t="shared" ref="E25:G25" si="13">E23+E24</f>
        <v>4070465.8845850537</v>
      </c>
      <c r="F25" s="19">
        <f t="shared" si="13"/>
        <v>155500.94390549639</v>
      </c>
      <c r="G25" s="19">
        <f t="shared" si="13"/>
        <v>4533159.1495236475</v>
      </c>
      <c r="I25" s="79">
        <f t="shared" si="2"/>
        <v>6678.093935502141</v>
      </c>
      <c r="J25" s="79">
        <f t="shared" si="3"/>
        <v>9147.114347382143</v>
      </c>
      <c r="K25" s="79">
        <f t="shared" si="4"/>
        <v>9147.1143473821412</v>
      </c>
    </row>
    <row r="26" spans="1:17" x14ac:dyDescent="0.25">
      <c r="A26" s="3">
        <v>8</v>
      </c>
      <c r="B26" s="5" t="s">
        <v>26</v>
      </c>
      <c r="C26" s="2">
        <v>22</v>
      </c>
      <c r="D26" s="19">
        <f>D25/5/12</f>
        <v>5119.8720172183084</v>
      </c>
      <c r="E26" s="19">
        <f t="shared" ref="E26:G26" si="14">E25/5/12</f>
        <v>67841.098076417562</v>
      </c>
      <c r="F26" s="19">
        <f t="shared" si="14"/>
        <v>2591.6823984249399</v>
      </c>
      <c r="G26" s="19">
        <f t="shared" si="14"/>
        <v>75552.652492060792</v>
      </c>
      <c r="I26" s="79">
        <f>I25/5/12</f>
        <v>111.30156559170234</v>
      </c>
      <c r="J26" s="79">
        <f t="shared" ref="J26:K26" si="15">J25/5/12</f>
        <v>152.45190578970238</v>
      </c>
      <c r="K26" s="79">
        <f t="shared" si="15"/>
        <v>152.45190578970235</v>
      </c>
    </row>
    <row r="27" spans="1:17" x14ac:dyDescent="0.25">
      <c r="A27" s="3">
        <v>9</v>
      </c>
      <c r="B27" s="5" t="s">
        <v>28</v>
      </c>
      <c r="C27" s="2"/>
      <c r="D27" s="19"/>
      <c r="E27" s="19"/>
      <c r="F27" s="19"/>
      <c r="G27" s="19"/>
      <c r="I27" s="212">
        <f>I26*3</f>
        <v>333.90469677510703</v>
      </c>
      <c r="J27" s="212">
        <f t="shared" ref="J27:K27" si="16">J26*3</f>
        <v>457.35571736910714</v>
      </c>
      <c r="K27" s="212">
        <f t="shared" si="16"/>
        <v>457.35571736910708</v>
      </c>
    </row>
    <row r="28" spans="1:17" x14ac:dyDescent="0.25">
      <c r="A28" s="3">
        <v>8</v>
      </c>
      <c r="B28" s="5" t="s">
        <v>26</v>
      </c>
      <c r="C28" s="2">
        <v>22</v>
      </c>
      <c r="D28" s="19"/>
      <c r="E28" s="19"/>
      <c r="F28" s="19"/>
      <c r="G28" s="19"/>
    </row>
    <row r="29" spans="1:17" x14ac:dyDescent="0.25">
      <c r="A29" s="3">
        <v>9</v>
      </c>
      <c r="B29" s="5" t="s">
        <v>276</v>
      </c>
      <c r="C29" s="2">
        <v>23</v>
      </c>
      <c r="D29" s="19">
        <f>'обмінний фонд'!B9</f>
        <v>46</v>
      </c>
      <c r="E29" s="19">
        <f>'обмінний фонд'!C9</f>
        <v>445</v>
      </c>
      <c r="F29" s="19">
        <f>'обмінний фонд'!D9</f>
        <v>17</v>
      </c>
      <c r="G29" s="19">
        <f>'обмінний фонд'!E9</f>
        <v>508</v>
      </c>
    </row>
    <row r="31" spans="1:17" x14ac:dyDescent="0.25">
      <c r="A31" s="336" t="s">
        <v>534</v>
      </c>
      <c r="B31" s="336"/>
      <c r="C31" s="336"/>
      <c r="D31" s="336"/>
      <c r="E31" s="336"/>
      <c r="F31" s="336"/>
      <c r="G31" s="336"/>
      <c r="H31" s="336"/>
      <c r="I31" s="336"/>
      <c r="J31" s="336"/>
      <c r="K31" s="336"/>
      <c r="L31" s="272"/>
      <c r="M31" s="272"/>
      <c r="N31" s="272"/>
      <c r="O31" s="272"/>
      <c r="P31" s="272"/>
      <c r="Q31" s="272"/>
    </row>
  </sheetData>
  <mergeCells count="7">
    <mergeCell ref="A31:K31"/>
    <mergeCell ref="I5:K5"/>
    <mergeCell ref="A1:G1"/>
    <mergeCell ref="A5:A6"/>
    <mergeCell ref="B5:B6"/>
    <mergeCell ref="C5:C6"/>
    <mergeCell ref="D5:G5"/>
  </mergeCells>
  <phoneticPr fontId="45" type="noConversion"/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35"/>
  <sheetViews>
    <sheetView view="pageBreakPreview" zoomScale="60" zoomScaleNormal="100" workbookViewId="0">
      <pane ySplit="2" topLeftCell="A3" activePane="bottomLeft" state="frozen"/>
      <selection pane="bottomLeft" sqref="A1:T35"/>
    </sheetView>
  </sheetViews>
  <sheetFormatPr defaultRowHeight="15" x14ac:dyDescent="0.25"/>
  <cols>
    <col min="1" max="1" width="4.7109375" customWidth="1"/>
    <col min="2" max="2" width="22" customWidth="1"/>
    <col min="5" max="5" width="15.42578125" customWidth="1"/>
    <col min="9" max="9" width="14.85546875" customWidth="1"/>
    <col min="17" max="17" width="6.28515625" customWidth="1"/>
    <col min="18" max="18" width="8.5703125" hidden="1" customWidth="1"/>
    <col min="20" max="20" width="17.28515625" customWidth="1"/>
  </cols>
  <sheetData>
    <row r="2" spans="1:21" ht="21.75" thickBot="1" x14ac:dyDescent="0.4">
      <c r="A2" s="76" t="s">
        <v>40</v>
      </c>
    </row>
    <row r="3" spans="1:21" ht="5.25" hidden="1" customHeight="1" thickBot="1" x14ac:dyDescent="0.3"/>
    <row r="4" spans="1:21" ht="16.5" hidden="1" thickBot="1" x14ac:dyDescent="0.3">
      <c r="A4" s="350" t="s">
        <v>72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28"/>
    </row>
    <row r="5" spans="1:21" ht="15.75" hidden="1" thickBot="1" x14ac:dyDescent="0.3">
      <c r="A5" s="351" t="s">
        <v>51</v>
      </c>
      <c r="B5" s="351" t="s">
        <v>52</v>
      </c>
      <c r="C5" s="353" t="s">
        <v>53</v>
      </c>
      <c r="D5" s="351" t="s">
        <v>54</v>
      </c>
      <c r="E5" s="355" t="s">
        <v>73</v>
      </c>
      <c r="F5" s="357" t="s">
        <v>55</v>
      </c>
      <c r="G5" s="357" t="s">
        <v>56</v>
      </c>
      <c r="H5" s="357" t="s">
        <v>57</v>
      </c>
      <c r="I5" s="359" t="s">
        <v>58</v>
      </c>
      <c r="J5" s="342" t="s">
        <v>59</v>
      </c>
      <c r="K5" s="344" t="s">
        <v>60</v>
      </c>
      <c r="L5" s="345"/>
      <c r="M5" s="345"/>
      <c r="N5" s="345"/>
      <c r="O5" s="345"/>
      <c r="P5" s="345"/>
      <c r="Q5" s="345"/>
      <c r="R5" s="29"/>
      <c r="S5" s="346" t="s">
        <v>61</v>
      </c>
      <c r="T5" s="348" t="s">
        <v>62</v>
      </c>
    </row>
    <row r="6" spans="1:21" ht="141" hidden="1" customHeight="1" thickBot="1" x14ac:dyDescent="0.3">
      <c r="A6" s="364"/>
      <c r="B6" s="364"/>
      <c r="C6" s="365"/>
      <c r="D6" s="364"/>
      <c r="E6" s="366"/>
      <c r="F6" s="367"/>
      <c r="G6" s="367"/>
      <c r="H6" s="367"/>
      <c r="I6" s="368"/>
      <c r="J6" s="369"/>
      <c r="K6" s="134" t="s">
        <v>63</v>
      </c>
      <c r="L6" s="135" t="s">
        <v>64</v>
      </c>
      <c r="M6" s="136" t="s">
        <v>65</v>
      </c>
      <c r="N6" s="136" t="s">
        <v>66</v>
      </c>
      <c r="O6" s="136" t="s">
        <v>67</v>
      </c>
      <c r="P6" s="136" t="s">
        <v>68</v>
      </c>
      <c r="Q6" s="136" t="s">
        <v>69</v>
      </c>
      <c r="R6" s="135" t="s">
        <v>70</v>
      </c>
      <c r="S6" s="361"/>
      <c r="T6" s="362"/>
      <c r="U6" s="34"/>
    </row>
    <row r="7" spans="1:21" ht="15.75" hidden="1" thickBot="1" x14ac:dyDescent="0.3">
      <c r="A7" s="35">
        <v>1</v>
      </c>
      <c r="B7" s="35">
        <v>2</v>
      </c>
      <c r="C7" s="35">
        <v>3</v>
      </c>
      <c r="D7" s="35">
        <v>4</v>
      </c>
      <c r="E7" s="36">
        <v>5</v>
      </c>
      <c r="F7" s="37">
        <v>6</v>
      </c>
      <c r="G7" s="37">
        <v>7</v>
      </c>
      <c r="H7" s="37">
        <v>8</v>
      </c>
      <c r="I7" s="65">
        <v>9</v>
      </c>
      <c r="J7" s="35">
        <v>10</v>
      </c>
      <c r="K7" s="39">
        <v>11</v>
      </c>
      <c r="L7" s="37">
        <v>12</v>
      </c>
      <c r="M7" s="38">
        <v>13</v>
      </c>
      <c r="N7" s="38">
        <v>14</v>
      </c>
      <c r="O7" s="38">
        <v>15</v>
      </c>
      <c r="P7" s="38"/>
      <c r="Q7" s="38">
        <v>16</v>
      </c>
      <c r="R7" s="37"/>
      <c r="S7" s="41">
        <v>17</v>
      </c>
      <c r="T7" s="35">
        <v>18</v>
      </c>
      <c r="U7" s="43"/>
    </row>
    <row r="8" spans="1:21" ht="15.75" hidden="1" thickBot="1" x14ac:dyDescent="0.3">
      <c r="A8" s="143" t="s">
        <v>74</v>
      </c>
      <c r="B8" s="140" t="s">
        <v>71</v>
      </c>
      <c r="C8" s="137"/>
      <c r="D8" s="138">
        <v>0.6</v>
      </c>
      <c r="E8" s="49">
        <f>E19</f>
        <v>2086.17</v>
      </c>
      <c r="F8" s="46">
        <v>1.6</v>
      </c>
      <c r="G8" s="47">
        <v>1.66</v>
      </c>
      <c r="H8" s="46">
        <v>1</v>
      </c>
      <c r="I8" s="66">
        <v>2.4300000000000002</v>
      </c>
      <c r="J8" s="54">
        <f t="shared" ref="J8" si="0">E8*F8*G8*H8*I8*D8</f>
        <v>8078.5848441600001</v>
      </c>
      <c r="K8" s="49">
        <v>1</v>
      </c>
      <c r="L8" s="46">
        <v>1</v>
      </c>
      <c r="M8" s="48">
        <v>1</v>
      </c>
      <c r="N8" s="48">
        <v>1</v>
      </c>
      <c r="O8" s="48">
        <v>1</v>
      </c>
      <c r="P8" s="48">
        <v>1</v>
      </c>
      <c r="Q8" s="48">
        <v>1.1000000000000001</v>
      </c>
      <c r="R8" s="46"/>
      <c r="S8" s="55">
        <f t="shared" ref="S8" si="1">((J8*K8-J8)+(J8*L8-J8)+(J8*Q8-J8)+(M8*J8-J8)+(N8*J8-J8)+(O8*J8-J8)+(P8*J8-J8))+J8</f>
        <v>8886.4433285760006</v>
      </c>
      <c r="T8" s="139">
        <f>S8*12</f>
        <v>106637.319942912</v>
      </c>
    </row>
    <row r="9" spans="1:21" ht="15.75" hidden="1" thickBot="1" x14ac:dyDescent="0.3">
      <c r="A9" s="144" t="s">
        <v>75</v>
      </c>
      <c r="B9" s="141" t="s">
        <v>76</v>
      </c>
      <c r="C9" s="2"/>
      <c r="D9" s="53">
        <v>0.33</v>
      </c>
      <c r="E9" s="50">
        <f>E8</f>
        <v>2086.17</v>
      </c>
      <c r="F9" s="49">
        <v>1.6</v>
      </c>
      <c r="G9" s="47">
        <v>1.66</v>
      </c>
      <c r="H9" s="46">
        <v>1</v>
      </c>
      <c r="I9" s="66">
        <v>2</v>
      </c>
      <c r="J9" s="54">
        <f t="shared" ref="J9" si="2">E9*F9*G9*H9*I9*D9</f>
        <v>3656.9725632</v>
      </c>
      <c r="K9" s="49">
        <v>1</v>
      </c>
      <c r="L9" s="46">
        <v>1</v>
      </c>
      <c r="M9" s="48">
        <v>1</v>
      </c>
      <c r="N9" s="48">
        <v>1</v>
      </c>
      <c r="O9" s="48">
        <v>1</v>
      </c>
      <c r="P9" s="48">
        <v>1</v>
      </c>
      <c r="Q9" s="48">
        <v>1.1000000000000001</v>
      </c>
      <c r="R9" s="50"/>
      <c r="S9" s="55">
        <f t="shared" ref="S9" si="3">((J9*K9-J9)+(J9*L9-J9)+(J9*Q9-J9)+(M9*J9-J9)+(N9*J9-J9)+(O9*J9-J9)+(P9*J9-J9))+J9</f>
        <v>4022.6698195200001</v>
      </c>
      <c r="T9" s="56">
        <f>S9*12</f>
        <v>48272.03783424</v>
      </c>
    </row>
    <row r="10" spans="1:21" ht="15.75" hidden="1" thickBot="1" x14ac:dyDescent="0.3">
      <c r="A10" s="144" t="s">
        <v>77</v>
      </c>
      <c r="B10" s="142" t="s">
        <v>78</v>
      </c>
      <c r="C10" s="27" t="s">
        <v>79</v>
      </c>
      <c r="D10" s="27">
        <v>1</v>
      </c>
      <c r="E10" s="62">
        <f>E9</f>
        <v>2086.17</v>
      </c>
      <c r="F10" s="133">
        <v>1.6</v>
      </c>
      <c r="G10" s="59">
        <v>1.66</v>
      </c>
      <c r="H10" s="58">
        <v>1.8</v>
      </c>
      <c r="I10" s="67">
        <v>1</v>
      </c>
      <c r="J10" s="61">
        <f t="shared" ref="J10" si="4">E10*F10*G10*H10*I10*D10</f>
        <v>9973.5615359999993</v>
      </c>
      <c r="K10" s="68">
        <v>1.1200000000000001</v>
      </c>
      <c r="L10" s="58">
        <v>1</v>
      </c>
      <c r="M10" s="60">
        <v>1</v>
      </c>
      <c r="N10" s="67">
        <v>1</v>
      </c>
      <c r="O10" s="60">
        <v>1</v>
      </c>
      <c r="P10" s="60">
        <v>1</v>
      </c>
      <c r="Q10" s="60">
        <v>1.1499999999999999</v>
      </c>
      <c r="R10" s="62"/>
      <c r="S10" s="63">
        <f t="shared" ref="S10" si="5">((J10*K10-J10)+(J10*L10-J10)+(J10*Q10-J10)+(M10*J10-J10)+(N10*J10-J10)+(O10*J10-J10)+(P10*J10-J10))+J10</f>
        <v>12666.423150719998</v>
      </c>
      <c r="T10" s="64">
        <f>S10*12</f>
        <v>151997.07780863997</v>
      </c>
      <c r="U10" s="57"/>
    </row>
    <row r="11" spans="1:21" ht="15.75" hidden="1" thickBot="1" x14ac:dyDescent="0.3">
      <c r="A11" s="145" t="s">
        <v>80</v>
      </c>
      <c r="B11" s="142" t="s">
        <v>81</v>
      </c>
      <c r="C11" s="27"/>
      <c r="D11" s="27">
        <v>1</v>
      </c>
      <c r="E11" s="62">
        <f>E10</f>
        <v>2086.17</v>
      </c>
      <c r="F11" s="133">
        <v>1.6</v>
      </c>
      <c r="G11" s="59">
        <v>1.66</v>
      </c>
      <c r="H11" s="58">
        <v>1.54</v>
      </c>
      <c r="I11" s="67">
        <v>1</v>
      </c>
      <c r="J11" s="61">
        <f t="shared" ref="J11" si="6">E11*F11*G11*H11*I11*D11</f>
        <v>8532.935980799999</v>
      </c>
      <c r="K11" s="68">
        <v>1</v>
      </c>
      <c r="L11" s="58">
        <v>1</v>
      </c>
      <c r="M11" s="60">
        <v>1</v>
      </c>
      <c r="N11" s="67">
        <v>1.2</v>
      </c>
      <c r="O11" s="60">
        <v>1</v>
      </c>
      <c r="P11" s="60">
        <v>1</v>
      </c>
      <c r="Q11" s="60">
        <v>1.1499999999999999</v>
      </c>
      <c r="R11" s="62"/>
      <c r="S11" s="63">
        <f t="shared" ref="S11" si="7">((J11*K11-J11)+(J11*L11-J11)+(J11*Q11-J11)+(M11*J11-J11)+(N11*J11-J11)+(O11*J11-J11)+(P11*J11-J11))+J11</f>
        <v>11519.463574079997</v>
      </c>
      <c r="T11" s="64">
        <f>S11*12</f>
        <v>138233.56288895995</v>
      </c>
      <c r="U11" s="57"/>
    </row>
    <row r="12" spans="1:21" ht="15.75" hidden="1" thickBot="1" x14ac:dyDescent="0.3">
      <c r="A12" s="120"/>
      <c r="B12" s="121" t="s">
        <v>101</v>
      </c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46">
        <f>SUM(T8:T11)</f>
        <v>445139.99847475189</v>
      </c>
    </row>
    <row r="13" spans="1:21" ht="15.75" hidden="1" thickBot="1" x14ac:dyDescent="0.3"/>
    <row r="14" spans="1:21" ht="15.75" hidden="1" thickBot="1" x14ac:dyDescent="0.3"/>
    <row r="15" spans="1:21" ht="16.5" hidden="1" thickBot="1" x14ac:dyDescent="0.3">
      <c r="A15" s="363" t="s">
        <v>82</v>
      </c>
      <c r="B15" s="363"/>
      <c r="C15" s="363"/>
      <c r="D15" s="363"/>
      <c r="E15" s="363"/>
      <c r="F15" s="363"/>
      <c r="G15" s="363"/>
      <c r="H15" s="363"/>
      <c r="I15" s="363"/>
      <c r="J15" s="363"/>
      <c r="K15" s="363"/>
      <c r="L15" s="363"/>
      <c r="M15" s="363"/>
      <c r="N15" s="363"/>
      <c r="O15" s="363"/>
      <c r="P15" s="363"/>
      <c r="Q15" s="363"/>
      <c r="R15" s="105"/>
    </row>
    <row r="16" spans="1:21" x14ac:dyDescent="0.25">
      <c r="A16" s="351" t="s">
        <v>51</v>
      </c>
      <c r="B16" s="351" t="s">
        <v>52</v>
      </c>
      <c r="C16" s="353" t="s">
        <v>53</v>
      </c>
      <c r="D16" s="351" t="s">
        <v>54</v>
      </c>
      <c r="E16" s="355" t="s">
        <v>73</v>
      </c>
      <c r="F16" s="357" t="s">
        <v>55</v>
      </c>
      <c r="G16" s="357" t="s">
        <v>56</v>
      </c>
      <c r="H16" s="357" t="s">
        <v>57</v>
      </c>
      <c r="I16" s="359" t="s">
        <v>58</v>
      </c>
      <c r="J16" s="342" t="s">
        <v>59</v>
      </c>
      <c r="K16" s="344" t="s">
        <v>60</v>
      </c>
      <c r="L16" s="345"/>
      <c r="M16" s="345"/>
      <c r="N16" s="345"/>
      <c r="O16" s="345"/>
      <c r="P16" s="345"/>
      <c r="Q16" s="345"/>
      <c r="R16" s="106"/>
      <c r="S16" s="346" t="s">
        <v>61</v>
      </c>
      <c r="T16" s="348" t="s">
        <v>62</v>
      </c>
    </row>
    <row r="17" spans="1:20" ht="115.5" thickBot="1" x14ac:dyDescent="0.3">
      <c r="A17" s="352"/>
      <c r="B17" s="352"/>
      <c r="C17" s="354"/>
      <c r="D17" s="352"/>
      <c r="E17" s="356"/>
      <c r="F17" s="358"/>
      <c r="G17" s="358"/>
      <c r="H17" s="358"/>
      <c r="I17" s="360"/>
      <c r="J17" s="343"/>
      <c r="K17" s="30" t="s">
        <v>63</v>
      </c>
      <c r="L17" s="77" t="s">
        <v>64</v>
      </c>
      <c r="M17" s="32" t="s">
        <v>65</v>
      </c>
      <c r="N17" s="32" t="s">
        <v>66</v>
      </c>
      <c r="O17" s="32" t="s">
        <v>67</v>
      </c>
      <c r="P17" s="32" t="s">
        <v>68</v>
      </c>
      <c r="Q17" s="32" t="s">
        <v>69</v>
      </c>
      <c r="R17" s="33" t="s">
        <v>70</v>
      </c>
      <c r="S17" s="347"/>
      <c r="T17" s="349"/>
    </row>
    <row r="18" spans="1:20" ht="15.75" thickBot="1" x14ac:dyDescent="0.3">
      <c r="A18" s="35">
        <v>1</v>
      </c>
      <c r="B18" s="35">
        <v>2</v>
      </c>
      <c r="C18" s="35">
        <v>3</v>
      </c>
      <c r="D18" s="35">
        <v>4</v>
      </c>
      <c r="E18" s="36">
        <v>5</v>
      </c>
      <c r="F18" s="37">
        <v>6</v>
      </c>
      <c r="G18" s="37">
        <v>7</v>
      </c>
      <c r="H18" s="37">
        <v>8</v>
      </c>
      <c r="I18" s="65">
        <v>9</v>
      </c>
      <c r="J18" s="35">
        <v>10</v>
      </c>
      <c r="K18" s="39">
        <v>11</v>
      </c>
      <c r="L18" s="37">
        <v>12</v>
      </c>
      <c r="M18" s="38">
        <v>13</v>
      </c>
      <c r="N18" s="38">
        <v>14</v>
      </c>
      <c r="O18" s="38">
        <v>15</v>
      </c>
      <c r="P18" s="38"/>
      <c r="Q18" s="38">
        <v>16</v>
      </c>
      <c r="R18" s="40"/>
      <c r="S18" s="41">
        <v>17</v>
      </c>
      <c r="T18" s="78">
        <v>18</v>
      </c>
    </row>
    <row r="19" spans="1:20" x14ac:dyDescent="0.25">
      <c r="A19" s="44" t="s">
        <v>74</v>
      </c>
      <c r="B19" s="51" t="s">
        <v>71</v>
      </c>
      <c r="C19" s="52"/>
      <c r="D19" s="53">
        <v>0</v>
      </c>
      <c r="E19" s="45">
        <f>E29</f>
        <v>2086.17</v>
      </c>
      <c r="F19" s="46">
        <v>1.6</v>
      </c>
      <c r="G19" s="47">
        <v>1.66</v>
      </c>
      <c r="H19" s="46">
        <v>1</v>
      </c>
      <c r="I19" s="66">
        <v>2.4300000000000002</v>
      </c>
      <c r="J19" s="54">
        <f>E19*F19*G19*H19*I19*D19</f>
        <v>0</v>
      </c>
      <c r="K19" s="49">
        <v>1</v>
      </c>
      <c r="L19" s="46">
        <v>1</v>
      </c>
      <c r="M19" s="48">
        <v>1</v>
      </c>
      <c r="N19" s="48">
        <v>1</v>
      </c>
      <c r="O19" s="48">
        <v>1</v>
      </c>
      <c r="P19" s="48">
        <v>1</v>
      </c>
      <c r="Q19" s="48">
        <v>1.1000000000000001</v>
      </c>
      <c r="R19" s="50"/>
      <c r="S19" s="55">
        <f>((J19*K19-J19)+(J19*L19-J19)+(J19*Q19-J19)+(M19*J19-J19)+(N19*J19-J19)+(O19*J19-J19)+(P19*J19-J19))+J19</f>
        <v>0</v>
      </c>
      <c r="T19" s="56">
        <f>S19*12</f>
        <v>0</v>
      </c>
    </row>
    <row r="20" spans="1:20" x14ac:dyDescent="0.25">
      <c r="A20" s="107" t="s">
        <v>75</v>
      </c>
      <c r="B20" s="2" t="s">
        <v>97</v>
      </c>
      <c r="C20" s="2" t="s">
        <v>98</v>
      </c>
      <c r="D20" s="53">
        <v>0.33</v>
      </c>
      <c r="E20" s="45">
        <f>E19</f>
        <v>2086.17</v>
      </c>
      <c r="F20" s="46">
        <v>1.6</v>
      </c>
      <c r="G20" s="47">
        <v>1.66</v>
      </c>
      <c r="H20" s="46">
        <v>1</v>
      </c>
      <c r="I20" s="66">
        <v>2.14</v>
      </c>
      <c r="J20" s="54">
        <f>E20*F20*G20*H20*I20*D20</f>
        <v>3912.9606426240002</v>
      </c>
      <c r="K20" s="49">
        <v>1</v>
      </c>
      <c r="L20" s="46">
        <v>1</v>
      </c>
      <c r="M20" s="48">
        <v>1</v>
      </c>
      <c r="N20" s="48">
        <v>1</v>
      </c>
      <c r="O20" s="48">
        <v>1</v>
      </c>
      <c r="P20" s="48">
        <v>1</v>
      </c>
      <c r="Q20" s="48">
        <v>1.1000000000000001</v>
      </c>
      <c r="R20" s="50"/>
      <c r="S20" s="55">
        <f t="shared" ref="S20:S22" si="8">((J20*K20-J20)+(J20*L20-J20)+(J20*Q20-J20)+(M20*J20-J20)+(N20*J20-J20)+(O20*J20-J20)+(P20*J20-J20))+J20</f>
        <v>4304.2567068864009</v>
      </c>
      <c r="T20" s="56">
        <f>S20*12</f>
        <v>51651.080482636811</v>
      </c>
    </row>
    <row r="21" spans="1:20" x14ac:dyDescent="0.25">
      <c r="A21" s="107" t="s">
        <v>77</v>
      </c>
      <c r="B21" s="80" t="s">
        <v>76</v>
      </c>
      <c r="C21" s="2" t="s">
        <v>99</v>
      </c>
      <c r="D21" s="94">
        <v>0.33</v>
      </c>
      <c r="E21" s="95">
        <f>E20</f>
        <v>2086.17</v>
      </c>
      <c r="F21" s="96">
        <v>1.6</v>
      </c>
      <c r="G21" s="97">
        <v>1.66</v>
      </c>
      <c r="H21" s="96">
        <v>1</v>
      </c>
      <c r="I21" s="98">
        <v>2</v>
      </c>
      <c r="J21" s="99">
        <f>E21*F21*G21*H21*I21*D21</f>
        <v>3656.9725632</v>
      </c>
      <c r="K21" s="100">
        <v>1</v>
      </c>
      <c r="L21" s="96">
        <v>1</v>
      </c>
      <c r="M21" s="101">
        <v>1</v>
      </c>
      <c r="N21" s="101">
        <v>1</v>
      </c>
      <c r="O21" s="101">
        <v>1</v>
      </c>
      <c r="P21" s="101">
        <v>1</v>
      </c>
      <c r="Q21" s="101">
        <v>1.1000000000000001</v>
      </c>
      <c r="R21" s="102"/>
      <c r="S21" s="103">
        <f t="shared" si="8"/>
        <v>4022.6698195200001</v>
      </c>
      <c r="T21" s="104">
        <f>S21*12</f>
        <v>48272.03783424</v>
      </c>
    </row>
    <row r="22" spans="1:20" ht="15.75" thickBot="1" x14ac:dyDescent="0.3">
      <c r="A22" s="108" t="s">
        <v>80</v>
      </c>
      <c r="B22" s="109" t="s">
        <v>248</v>
      </c>
      <c r="C22" s="109" t="s">
        <v>100</v>
      </c>
      <c r="D22" s="109">
        <v>1</v>
      </c>
      <c r="E22" s="110">
        <f>E21</f>
        <v>2086.17</v>
      </c>
      <c r="F22" s="111">
        <v>1.6</v>
      </c>
      <c r="G22" s="112">
        <v>1.66</v>
      </c>
      <c r="H22" s="184">
        <v>1.8</v>
      </c>
      <c r="I22" s="113">
        <v>1</v>
      </c>
      <c r="J22" s="114">
        <f>E22*F22*G22*H22*I22*D22</f>
        <v>9973.5615359999993</v>
      </c>
      <c r="K22" s="115">
        <v>1</v>
      </c>
      <c r="L22" s="111">
        <v>1</v>
      </c>
      <c r="M22" s="116">
        <v>1</v>
      </c>
      <c r="N22" s="113">
        <v>1.2</v>
      </c>
      <c r="O22" s="116">
        <v>1</v>
      </c>
      <c r="P22" s="116">
        <v>1</v>
      </c>
      <c r="Q22" s="116">
        <v>1.1499999999999999</v>
      </c>
      <c r="R22" s="117"/>
      <c r="S22" s="118">
        <f t="shared" si="8"/>
        <v>13464.308073599997</v>
      </c>
      <c r="T22" s="119">
        <f>S22*12</f>
        <v>161571.69688319997</v>
      </c>
    </row>
    <row r="23" spans="1:20" ht="15.75" thickBot="1" x14ac:dyDescent="0.3">
      <c r="A23" s="120"/>
      <c r="B23" s="121" t="s">
        <v>101</v>
      </c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46">
        <f>SUM(T19:T22)</f>
        <v>261494.81520007679</v>
      </c>
    </row>
    <row r="25" spans="1:20" ht="16.5" thickBot="1" x14ac:dyDescent="0.3">
      <c r="A25" s="350" t="s">
        <v>83</v>
      </c>
      <c r="B25" s="350"/>
      <c r="C25" s="350"/>
      <c r="D25" s="350"/>
      <c r="E25" s="350"/>
      <c r="F25" s="350"/>
      <c r="G25" s="350"/>
      <c r="H25" s="350"/>
      <c r="I25" s="350"/>
      <c r="J25" s="350"/>
      <c r="K25" s="350"/>
      <c r="L25" s="350"/>
      <c r="M25" s="350"/>
      <c r="N25" s="350"/>
      <c r="O25" s="350"/>
      <c r="P25" s="350"/>
      <c r="Q25" s="350"/>
      <c r="R25" s="28"/>
    </row>
    <row r="26" spans="1:20" x14ac:dyDescent="0.25">
      <c r="A26" s="351" t="s">
        <v>51</v>
      </c>
      <c r="B26" s="351" t="s">
        <v>52</v>
      </c>
      <c r="C26" s="353" t="s">
        <v>53</v>
      </c>
      <c r="D26" s="351" t="s">
        <v>54</v>
      </c>
      <c r="E26" s="355" t="s">
        <v>73</v>
      </c>
      <c r="F26" s="357" t="s">
        <v>55</v>
      </c>
      <c r="G26" s="357" t="s">
        <v>56</v>
      </c>
      <c r="H26" s="357" t="s">
        <v>57</v>
      </c>
      <c r="I26" s="359" t="s">
        <v>58</v>
      </c>
      <c r="J26" s="342" t="s">
        <v>59</v>
      </c>
      <c r="K26" s="344" t="s">
        <v>60</v>
      </c>
      <c r="L26" s="345"/>
      <c r="M26" s="345"/>
      <c r="N26" s="345"/>
      <c r="O26" s="345"/>
      <c r="P26" s="345"/>
      <c r="Q26" s="345"/>
      <c r="R26" s="29"/>
      <c r="S26" s="346" t="s">
        <v>61</v>
      </c>
      <c r="T26" s="348" t="s">
        <v>62</v>
      </c>
    </row>
    <row r="27" spans="1:20" ht="115.5" thickBot="1" x14ac:dyDescent="0.3">
      <c r="A27" s="352"/>
      <c r="B27" s="352"/>
      <c r="C27" s="354"/>
      <c r="D27" s="352"/>
      <c r="E27" s="356"/>
      <c r="F27" s="358"/>
      <c r="G27" s="358"/>
      <c r="H27" s="358"/>
      <c r="I27" s="360"/>
      <c r="J27" s="343"/>
      <c r="K27" s="30" t="s">
        <v>63</v>
      </c>
      <c r="L27" s="31" t="s">
        <v>64</v>
      </c>
      <c r="M27" s="32" t="s">
        <v>65</v>
      </c>
      <c r="N27" s="32" t="s">
        <v>66</v>
      </c>
      <c r="O27" s="32" t="s">
        <v>67</v>
      </c>
      <c r="P27" s="32" t="s">
        <v>68</v>
      </c>
      <c r="Q27" s="32" t="s">
        <v>69</v>
      </c>
      <c r="R27" s="33" t="s">
        <v>70</v>
      </c>
      <c r="S27" s="347"/>
      <c r="T27" s="349"/>
    </row>
    <row r="28" spans="1:20" ht="15.75" thickBot="1" x14ac:dyDescent="0.3">
      <c r="A28" s="35">
        <v>1</v>
      </c>
      <c r="B28" s="35">
        <v>2</v>
      </c>
      <c r="C28" s="35">
        <v>3</v>
      </c>
      <c r="D28" s="35">
        <v>4</v>
      </c>
      <c r="E28" s="36">
        <v>5</v>
      </c>
      <c r="F28" s="37">
        <v>6</v>
      </c>
      <c r="G28" s="37">
        <v>7</v>
      </c>
      <c r="H28" s="37">
        <v>8</v>
      </c>
      <c r="I28" s="65">
        <v>9</v>
      </c>
      <c r="J28" s="35">
        <v>10</v>
      </c>
      <c r="K28" s="39">
        <v>11</v>
      </c>
      <c r="L28" s="37">
        <v>12</v>
      </c>
      <c r="M28" s="38">
        <v>13</v>
      </c>
      <c r="N28" s="38">
        <v>14</v>
      </c>
      <c r="O28" s="38">
        <v>15</v>
      </c>
      <c r="P28" s="38"/>
      <c r="Q28" s="38">
        <v>16</v>
      </c>
      <c r="R28" s="40"/>
      <c r="S28" s="41">
        <v>17</v>
      </c>
      <c r="T28" s="42">
        <v>18</v>
      </c>
    </row>
    <row r="29" spans="1:20" x14ac:dyDescent="0.25">
      <c r="A29" s="44" t="s">
        <v>74</v>
      </c>
      <c r="B29" s="51" t="s">
        <v>71</v>
      </c>
      <c r="C29" s="52"/>
      <c r="D29" s="53">
        <v>0.4</v>
      </c>
      <c r="E29" s="45">
        <v>2086.17</v>
      </c>
      <c r="F29" s="46">
        <v>1.6</v>
      </c>
      <c r="G29" s="47">
        <v>1.66</v>
      </c>
      <c r="H29" s="46">
        <v>1</v>
      </c>
      <c r="I29" s="66">
        <v>2.4300000000000002</v>
      </c>
      <c r="J29" s="54">
        <f t="shared" ref="J29:J30" si="9">E29*F29*G29*H29*I29*D29</f>
        <v>5385.723229440001</v>
      </c>
      <c r="K29" s="49">
        <v>1</v>
      </c>
      <c r="L29" s="46">
        <v>1</v>
      </c>
      <c r="M29" s="48">
        <v>1</v>
      </c>
      <c r="N29" s="48">
        <v>1</v>
      </c>
      <c r="O29" s="48">
        <v>1</v>
      </c>
      <c r="P29" s="48">
        <v>1</v>
      </c>
      <c r="Q29" s="48">
        <v>1.1000000000000001</v>
      </c>
      <c r="R29" s="50"/>
      <c r="S29" s="55">
        <f t="shared" ref="S29:S30" si="10">((J29*K29-J29)+(J29*L29-J29)+(J29*Q29-J29)+(M29*J29-J29)+(N29*J29-J29)+(O29*J29-J29)+(P29*J29-J29))+J29</f>
        <v>5924.2955523840019</v>
      </c>
      <c r="T29" s="56">
        <f>S29*12</f>
        <v>71091.546628608019</v>
      </c>
    </row>
    <row r="30" spans="1:20" x14ac:dyDescent="0.25">
      <c r="A30" s="144" t="s">
        <v>75</v>
      </c>
      <c r="B30" s="141" t="s">
        <v>76</v>
      </c>
      <c r="C30" s="2"/>
      <c r="D30" s="53">
        <v>0.33</v>
      </c>
      <c r="E30" s="50">
        <f>E29</f>
        <v>2086.17</v>
      </c>
      <c r="F30" s="49">
        <v>1.6</v>
      </c>
      <c r="G30" s="47">
        <v>1.66</v>
      </c>
      <c r="H30" s="46">
        <v>1</v>
      </c>
      <c r="I30" s="66">
        <v>2</v>
      </c>
      <c r="J30" s="54">
        <f t="shared" si="9"/>
        <v>3656.9725632</v>
      </c>
      <c r="K30" s="49">
        <v>1</v>
      </c>
      <c r="L30" s="46">
        <v>1</v>
      </c>
      <c r="M30" s="48">
        <v>1</v>
      </c>
      <c r="N30" s="48">
        <v>1</v>
      </c>
      <c r="O30" s="48">
        <v>1</v>
      </c>
      <c r="P30" s="48">
        <v>1</v>
      </c>
      <c r="Q30" s="48">
        <v>1.1000000000000001</v>
      </c>
      <c r="R30" s="50"/>
      <c r="S30" s="55">
        <f t="shared" si="10"/>
        <v>4022.6698195200001</v>
      </c>
      <c r="T30" s="56">
        <f>S30*12</f>
        <v>48272.03783424</v>
      </c>
    </row>
    <row r="31" spans="1:20" x14ac:dyDescent="0.25">
      <c r="A31" s="144" t="s">
        <v>77</v>
      </c>
      <c r="B31" s="142" t="s">
        <v>81</v>
      </c>
      <c r="C31" s="27" t="s">
        <v>249</v>
      </c>
      <c r="D31" s="27">
        <v>1</v>
      </c>
      <c r="E31" s="62">
        <f>E30</f>
        <v>2086.17</v>
      </c>
      <c r="F31" s="133">
        <v>1.6</v>
      </c>
      <c r="G31" s="59">
        <v>1.66</v>
      </c>
      <c r="H31" s="58">
        <v>1.54</v>
      </c>
      <c r="I31" s="67">
        <v>1</v>
      </c>
      <c r="J31" s="61">
        <f t="shared" ref="J31" si="11">E31*F31*G31*H31*I31*D31</f>
        <v>8532.935980799999</v>
      </c>
      <c r="K31" s="68">
        <v>1</v>
      </c>
      <c r="L31" s="58">
        <v>1</v>
      </c>
      <c r="M31" s="60">
        <v>1</v>
      </c>
      <c r="N31" s="67">
        <v>1.2</v>
      </c>
      <c r="O31" s="60">
        <v>1</v>
      </c>
      <c r="P31" s="60">
        <v>1</v>
      </c>
      <c r="Q31" s="60">
        <v>1.1499999999999999</v>
      </c>
      <c r="R31" s="62"/>
      <c r="S31" s="63">
        <f t="shared" ref="S31" si="12">((J31*K31-J31)+(J31*L31-J31)+(J31*Q31-J31)+(M31*J31-J31)+(N31*J31-J31)+(O31*J31-J31)+(P31*J31-J31))+J31</f>
        <v>11519.463574079997</v>
      </c>
      <c r="T31" s="64">
        <f>S31*12</f>
        <v>138233.56288895995</v>
      </c>
    </row>
    <row r="32" spans="1:20" ht="15.75" thickBot="1" x14ac:dyDescent="0.3">
      <c r="A32" s="145"/>
      <c r="B32" s="142"/>
      <c r="C32" s="27"/>
      <c r="D32" s="27"/>
      <c r="E32" s="62"/>
      <c r="F32" s="133"/>
      <c r="G32" s="59"/>
      <c r="H32" s="58"/>
      <c r="I32" s="67"/>
      <c r="J32" s="61"/>
      <c r="K32" s="68"/>
      <c r="L32" s="58"/>
      <c r="M32" s="60"/>
      <c r="N32" s="67"/>
      <c r="O32" s="60"/>
      <c r="P32" s="60"/>
      <c r="Q32" s="60"/>
      <c r="R32" s="62"/>
      <c r="S32" s="63"/>
      <c r="T32" s="64"/>
    </row>
    <row r="33" spans="1:20" ht="15.75" thickBot="1" x14ac:dyDescent="0.3">
      <c r="A33" s="120"/>
      <c r="B33" s="121" t="s">
        <v>101</v>
      </c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46">
        <f>SUM(T29:T32)</f>
        <v>257597.14735180797</v>
      </c>
    </row>
    <row r="35" spans="1:20" x14ac:dyDescent="0.25">
      <c r="B35" s="336" t="s">
        <v>534</v>
      </c>
      <c r="C35" s="336"/>
      <c r="D35" s="336"/>
      <c r="E35" s="336"/>
      <c r="F35" s="336"/>
      <c r="G35" s="336"/>
      <c r="H35" s="336"/>
      <c r="I35" s="336"/>
      <c r="J35" s="336"/>
      <c r="K35" s="336"/>
      <c r="L35" s="336"/>
      <c r="M35" s="336"/>
      <c r="N35" s="336"/>
      <c r="O35" s="336"/>
      <c r="P35" s="336"/>
      <c r="Q35" s="336"/>
    </row>
  </sheetData>
  <mergeCells count="43">
    <mergeCell ref="B35:Q35"/>
    <mergeCell ref="A4:Q4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K16:Q16"/>
    <mergeCell ref="J5:J6"/>
    <mergeCell ref="K5:Q5"/>
    <mergeCell ref="H26:H27"/>
    <mergeCell ref="I26:I27"/>
    <mergeCell ref="H16:H17"/>
    <mergeCell ref="I16:I17"/>
    <mergeCell ref="J16:J17"/>
    <mergeCell ref="S5:S6"/>
    <mergeCell ref="T5:T6"/>
    <mergeCell ref="A15:Q15"/>
    <mergeCell ref="A16:A17"/>
    <mergeCell ref="B16:B17"/>
    <mergeCell ref="C16:C17"/>
    <mergeCell ref="D16:D17"/>
    <mergeCell ref="E16:E17"/>
    <mergeCell ref="J26:J27"/>
    <mergeCell ref="K26:Q26"/>
    <mergeCell ref="S26:S27"/>
    <mergeCell ref="T26:T27"/>
    <mergeCell ref="S16:S17"/>
    <mergeCell ref="T16:T17"/>
    <mergeCell ref="A25:Q25"/>
    <mergeCell ref="A26:A27"/>
    <mergeCell ref="B26:B27"/>
    <mergeCell ref="C26:C27"/>
    <mergeCell ref="D26:D27"/>
    <mergeCell ref="E26:E27"/>
    <mergeCell ref="F26:F27"/>
    <mergeCell ref="G26:G27"/>
    <mergeCell ref="F16:F17"/>
    <mergeCell ref="G16:G17"/>
  </mergeCells>
  <pageMargins left="0.7" right="0.7" top="0.75" bottom="0.75" header="0.3" footer="0.3"/>
  <pageSetup paperSize="9" scale="62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P72"/>
  <sheetViews>
    <sheetView view="pageBreakPreview" zoomScale="60" zoomScaleNormal="100" workbookViewId="0">
      <selection activeCell="I21" sqref="I21:O21"/>
    </sheetView>
  </sheetViews>
  <sheetFormatPr defaultRowHeight="15" x14ac:dyDescent="0.25"/>
  <cols>
    <col min="2" max="2" width="37.28515625" customWidth="1"/>
    <col min="4" max="4" width="16.28515625" bestFit="1" customWidth="1"/>
    <col min="5" max="5" width="23.140625" customWidth="1"/>
    <col min="6" max="6" width="18" customWidth="1"/>
    <col min="10" max="10" width="44.140625" bestFit="1" customWidth="1"/>
    <col min="12" max="12" width="13.7109375" bestFit="1" customWidth="1"/>
    <col min="13" max="13" width="15.140625" bestFit="1" customWidth="1"/>
    <col min="14" max="14" width="17.28515625" customWidth="1"/>
  </cols>
  <sheetData>
    <row r="2" spans="1:15" ht="18.75" x14ac:dyDescent="0.3">
      <c r="A2" s="87" t="s">
        <v>87</v>
      </c>
      <c r="B2" s="86"/>
      <c r="C2" s="86"/>
      <c r="D2" s="86"/>
      <c r="E2" s="86"/>
      <c r="F2" s="86"/>
      <c r="G2" s="18"/>
      <c r="H2" s="18"/>
      <c r="I2" s="87" t="s">
        <v>275</v>
      </c>
      <c r="J2" s="86"/>
      <c r="K2" s="86"/>
      <c r="L2" s="86"/>
      <c r="M2" s="86"/>
      <c r="N2" s="86"/>
      <c r="O2" s="18"/>
    </row>
    <row r="3" spans="1:15" ht="18.75" x14ac:dyDescent="0.3">
      <c r="A3" s="86"/>
      <c r="B3" s="86"/>
      <c r="C3" s="86"/>
      <c r="D3" s="86"/>
      <c r="E3" s="86"/>
      <c r="F3" s="86"/>
      <c r="G3" s="18"/>
      <c r="H3" s="18"/>
      <c r="I3" s="86"/>
      <c r="J3" s="86"/>
      <c r="K3" s="86"/>
      <c r="L3" s="86"/>
      <c r="M3" s="86"/>
      <c r="N3" s="86"/>
      <c r="O3" s="18"/>
    </row>
    <row r="4" spans="1:15" ht="19.5" thickBot="1" x14ac:dyDescent="0.35">
      <c r="A4" s="86" t="s">
        <v>86</v>
      </c>
      <c r="B4" s="86"/>
      <c r="C4" s="86"/>
      <c r="D4" s="86"/>
      <c r="E4" s="86"/>
      <c r="F4" s="169" t="s">
        <v>133</v>
      </c>
      <c r="G4" s="18"/>
      <c r="H4" s="18"/>
      <c r="I4" s="86" t="s">
        <v>86</v>
      </c>
      <c r="J4" s="86"/>
      <c r="K4" s="86"/>
      <c r="L4" s="86"/>
      <c r="M4" s="86"/>
      <c r="N4" s="169" t="s">
        <v>133</v>
      </c>
      <c r="O4" s="18"/>
    </row>
    <row r="5" spans="1:15" ht="18.75" x14ac:dyDescent="0.3">
      <c r="A5" s="86"/>
      <c r="B5" s="86"/>
      <c r="C5" s="370" t="s">
        <v>86</v>
      </c>
      <c r="D5" s="370"/>
      <c r="E5" s="371"/>
      <c r="F5" s="172">
        <f>E17</f>
        <v>508</v>
      </c>
      <c r="G5" s="18"/>
      <c r="H5" s="18"/>
      <c r="I5" s="86"/>
      <c r="J5" s="86"/>
      <c r="K5" s="370" t="s">
        <v>86</v>
      </c>
      <c r="L5" s="370"/>
      <c r="M5" s="371"/>
      <c r="N5" s="172">
        <f>M17</f>
        <v>508</v>
      </c>
      <c r="O5" s="18"/>
    </row>
    <row r="6" spans="1:15" x14ac:dyDescent="0.25">
      <c r="A6" s="90" t="s">
        <v>88</v>
      </c>
      <c r="B6" s="90" t="s">
        <v>89</v>
      </c>
      <c r="C6" s="90" t="s">
        <v>90</v>
      </c>
      <c r="D6" s="90" t="s">
        <v>91</v>
      </c>
      <c r="E6" s="123" t="s">
        <v>92</v>
      </c>
      <c r="F6" s="173"/>
      <c r="G6" s="18"/>
      <c r="H6" s="18"/>
      <c r="I6" s="90" t="s">
        <v>88</v>
      </c>
      <c r="J6" s="90" t="s">
        <v>89</v>
      </c>
      <c r="K6" s="90" t="s">
        <v>90</v>
      </c>
      <c r="L6" s="90" t="s">
        <v>91</v>
      </c>
      <c r="M6" s="123" t="s">
        <v>92</v>
      </c>
      <c r="N6" s="173"/>
      <c r="O6" s="18"/>
    </row>
    <row r="7" spans="1:15" x14ac:dyDescent="0.25">
      <c r="A7" s="90" t="s">
        <v>74</v>
      </c>
      <c r="B7" s="91" t="s">
        <v>251</v>
      </c>
      <c r="C7" s="90">
        <v>2</v>
      </c>
      <c r="D7" s="90">
        <v>8.25</v>
      </c>
      <c r="E7" s="123">
        <f t="shared" ref="E7:E13" si="0">C7*D7</f>
        <v>16.5</v>
      </c>
      <c r="F7" s="175">
        <f>E7*E17</f>
        <v>8382</v>
      </c>
      <c r="G7" s="18"/>
      <c r="H7" s="18"/>
      <c r="I7" s="90" t="s">
        <v>74</v>
      </c>
      <c r="J7" s="91" t="s">
        <v>251</v>
      </c>
      <c r="K7" s="90">
        <v>2</v>
      </c>
      <c r="L7" s="90">
        <v>8.25</v>
      </c>
      <c r="M7" s="123">
        <f t="shared" ref="M7:M9" si="1">K7*L7</f>
        <v>16.5</v>
      </c>
      <c r="N7" s="175">
        <f>M7*M17</f>
        <v>8382</v>
      </c>
      <c r="O7" s="18"/>
    </row>
    <row r="8" spans="1:15" x14ac:dyDescent="0.25">
      <c r="A8" s="90" t="s">
        <v>75</v>
      </c>
      <c r="B8" s="91" t="s">
        <v>252</v>
      </c>
      <c r="C8" s="90">
        <f>50/1000</f>
        <v>0.05</v>
      </c>
      <c r="D8" s="90">
        <f>148.87</f>
        <v>148.87</v>
      </c>
      <c r="E8" s="171">
        <f t="shared" si="0"/>
        <v>7.4435000000000002</v>
      </c>
      <c r="F8" s="175">
        <f>E8*E17</f>
        <v>3781.2980000000002</v>
      </c>
      <c r="G8" s="18"/>
      <c r="H8" s="18"/>
      <c r="I8" s="90" t="s">
        <v>75</v>
      </c>
      <c r="J8" s="91" t="s">
        <v>252</v>
      </c>
      <c r="K8" s="90">
        <f>50/1000</f>
        <v>0.05</v>
      </c>
      <c r="L8" s="90">
        <f>148.87</f>
        <v>148.87</v>
      </c>
      <c r="M8" s="171">
        <f t="shared" si="1"/>
        <v>7.4435000000000002</v>
      </c>
      <c r="N8" s="175">
        <f>M8*M17</f>
        <v>3781.2980000000002</v>
      </c>
      <c r="O8" s="18"/>
    </row>
    <row r="9" spans="1:15" x14ac:dyDescent="0.25">
      <c r="A9" s="90" t="s">
        <v>77</v>
      </c>
      <c r="B9" s="91" t="s">
        <v>253</v>
      </c>
      <c r="C9" s="90">
        <f>10/1000</f>
        <v>0.01</v>
      </c>
      <c r="D9" s="122">
        <f>224.6/360*1000</f>
        <v>623.8888888888888</v>
      </c>
      <c r="E9" s="171">
        <f t="shared" si="0"/>
        <v>6.238888888888888</v>
      </c>
      <c r="F9" s="175">
        <f>E9*E17</f>
        <v>3169.3555555555549</v>
      </c>
      <c r="G9" s="18"/>
      <c r="H9" s="18"/>
      <c r="I9" s="90" t="s">
        <v>77</v>
      </c>
      <c r="J9" s="91" t="s">
        <v>253</v>
      </c>
      <c r="K9" s="90">
        <f>10/1000</f>
        <v>0.01</v>
      </c>
      <c r="L9" s="122">
        <f>224.6/360*1000</f>
        <v>623.8888888888888</v>
      </c>
      <c r="M9" s="171">
        <f t="shared" si="1"/>
        <v>6.238888888888888</v>
      </c>
      <c r="N9" s="175">
        <f>M9*M17</f>
        <v>3169.3555555555549</v>
      </c>
      <c r="O9" s="18"/>
    </row>
    <row r="10" spans="1:15" ht="30" x14ac:dyDescent="0.25">
      <c r="A10" s="90" t="s">
        <v>80</v>
      </c>
      <c r="B10" s="91" t="s">
        <v>254</v>
      </c>
      <c r="C10" s="90">
        <v>10.35</v>
      </c>
      <c r="D10" s="122">
        <v>2.6052399999999998</v>
      </c>
      <c r="E10" s="171">
        <f t="shared" si="0"/>
        <v>26.964233999999998</v>
      </c>
      <c r="F10" s="175">
        <f>E10*E17</f>
        <v>13697.830871999999</v>
      </c>
      <c r="G10" s="18"/>
      <c r="H10" s="18"/>
      <c r="I10" s="90" t="s">
        <v>80</v>
      </c>
      <c r="J10" s="151" t="s">
        <v>262</v>
      </c>
      <c r="K10" s="185">
        <v>1.5</v>
      </c>
      <c r="L10" s="186">
        <v>10.83</v>
      </c>
      <c r="M10" s="187">
        <f t="shared" ref="M10" si="2">K10*L10</f>
        <v>16.245000000000001</v>
      </c>
      <c r="N10" s="175">
        <f>M10*M17</f>
        <v>8252.4600000000009</v>
      </c>
      <c r="O10" s="18"/>
    </row>
    <row r="11" spans="1:15" x14ac:dyDescent="0.25">
      <c r="A11" s="90" t="s">
        <v>122</v>
      </c>
      <c r="B11" s="91" t="s">
        <v>256</v>
      </c>
      <c r="C11" s="90">
        <v>1.8749999999999999E-3</v>
      </c>
      <c r="D11" s="122">
        <v>6.58</v>
      </c>
      <c r="E11" s="171">
        <f t="shared" si="0"/>
        <v>1.23375E-2</v>
      </c>
      <c r="F11" s="175">
        <f>E11*E17</f>
        <v>6.2674500000000002</v>
      </c>
      <c r="G11" s="18"/>
      <c r="H11" s="18"/>
      <c r="I11" s="90"/>
      <c r="J11" s="91"/>
      <c r="K11" s="90"/>
      <c r="L11" s="122"/>
      <c r="M11" s="171"/>
      <c r="N11" s="175"/>
      <c r="O11" s="18"/>
    </row>
    <row r="12" spans="1:15" x14ac:dyDescent="0.25">
      <c r="A12" s="90" t="s">
        <v>125</v>
      </c>
      <c r="B12" s="91" t="s">
        <v>255</v>
      </c>
      <c r="C12" s="90">
        <v>1.8749999999999999E-3</v>
      </c>
      <c r="D12" s="122">
        <v>7.9</v>
      </c>
      <c r="E12" s="171">
        <f t="shared" si="0"/>
        <v>1.4812499999999999E-2</v>
      </c>
      <c r="F12" s="175">
        <f>E12*E17</f>
        <v>7.52475</v>
      </c>
      <c r="G12" s="18"/>
      <c r="H12" s="18"/>
      <c r="I12" s="90"/>
      <c r="J12" s="91"/>
      <c r="K12" s="90"/>
      <c r="L12" s="122"/>
      <c r="M12" s="171"/>
      <c r="N12" s="175"/>
      <c r="O12" s="18"/>
    </row>
    <row r="13" spans="1:15" ht="30" x14ac:dyDescent="0.25">
      <c r="A13" s="90" t="s">
        <v>261</v>
      </c>
      <c r="B13" s="151" t="s">
        <v>262</v>
      </c>
      <c r="C13" s="185">
        <v>1.5</v>
      </c>
      <c r="D13" s="186">
        <v>10.83</v>
      </c>
      <c r="E13" s="187">
        <f t="shared" si="0"/>
        <v>16.245000000000001</v>
      </c>
      <c r="F13" s="175">
        <f>E13*E17</f>
        <v>8252.4600000000009</v>
      </c>
      <c r="G13" s="18"/>
      <c r="H13" s="18"/>
      <c r="I13" s="90"/>
      <c r="J13" s="151"/>
      <c r="K13" s="185"/>
      <c r="L13" s="186"/>
      <c r="M13" s="187"/>
      <c r="N13" s="175"/>
      <c r="O13" s="18"/>
    </row>
    <row r="14" spans="1:15" x14ac:dyDescent="0.25">
      <c r="A14" s="90"/>
      <c r="B14" s="91"/>
      <c r="C14" s="90"/>
      <c r="D14" s="122"/>
      <c r="E14" s="171"/>
      <c r="F14" s="175"/>
      <c r="G14" s="18"/>
      <c r="H14" s="18"/>
      <c r="I14" s="90"/>
      <c r="J14" s="91"/>
      <c r="K14" s="90"/>
      <c r="L14" s="122"/>
      <c r="M14" s="171"/>
      <c r="N14" s="175"/>
      <c r="O14" s="18"/>
    </row>
    <row r="15" spans="1:15" x14ac:dyDescent="0.25">
      <c r="A15" s="90"/>
      <c r="B15" s="91" t="s">
        <v>94</v>
      </c>
      <c r="C15" s="90"/>
      <c r="D15" s="90"/>
      <c r="E15" s="171">
        <f>SUM(E7:E14)</f>
        <v>73.418772888888881</v>
      </c>
      <c r="F15" s="176">
        <f>SUM(F7:F14)/4</f>
        <v>9324.1841568888885</v>
      </c>
      <c r="G15" s="18"/>
      <c r="H15" s="18"/>
      <c r="I15" s="90"/>
      <c r="J15" s="91" t="s">
        <v>94</v>
      </c>
      <c r="K15" s="90"/>
      <c r="L15" s="90"/>
      <c r="M15" s="171">
        <f>SUM(M7:M14)</f>
        <v>46.427388888888885</v>
      </c>
      <c r="N15" s="176">
        <f>SUM(N7:N14)/4</f>
        <v>5896.2783888888898</v>
      </c>
      <c r="O15" s="18"/>
    </row>
    <row r="16" spans="1:15" ht="17.25" thickBot="1" x14ac:dyDescent="0.4">
      <c r="A16" s="90"/>
      <c r="B16" s="91"/>
      <c r="C16" s="90"/>
      <c r="D16" s="90"/>
      <c r="E16" s="189">
        <f>E15/4</f>
        <v>18.35469322222222</v>
      </c>
      <c r="F16" s="174"/>
      <c r="G16" s="18"/>
      <c r="H16" s="18"/>
      <c r="I16" s="90"/>
      <c r="J16" s="91"/>
      <c r="K16" s="90"/>
      <c r="L16" s="90"/>
      <c r="M16" s="189">
        <f>M15/5</f>
        <v>9.2854777777777766</v>
      </c>
      <c r="N16" s="174"/>
      <c r="O16" s="18"/>
    </row>
    <row r="17" spans="1:16" x14ac:dyDescent="0.25">
      <c r="A17" s="18"/>
      <c r="B17" s="89" t="s">
        <v>134</v>
      </c>
      <c r="C17" s="18"/>
      <c r="D17" s="18"/>
      <c r="E17" s="273">
        <v>508</v>
      </c>
      <c r="F17" s="88"/>
      <c r="G17" s="18"/>
      <c r="H17" s="18"/>
      <c r="I17" s="18"/>
      <c r="J17" s="89" t="s">
        <v>134</v>
      </c>
      <c r="K17" s="18"/>
      <c r="L17" s="18"/>
      <c r="M17" s="273">
        <v>508</v>
      </c>
      <c r="N17" s="88"/>
      <c r="O17" s="18"/>
    </row>
    <row r="18" spans="1:16" ht="15.75" thickBot="1" x14ac:dyDescent="0.3">
      <c r="A18" s="18"/>
      <c r="B18" s="89"/>
      <c r="C18" s="18"/>
      <c r="D18" s="18"/>
      <c r="E18" s="18"/>
      <c r="F18" s="88"/>
      <c r="G18" s="18"/>
      <c r="H18" s="18"/>
      <c r="I18" s="18"/>
      <c r="J18" s="89"/>
      <c r="K18" s="18"/>
      <c r="L18" s="18"/>
      <c r="M18" s="18"/>
      <c r="N18" s="88"/>
      <c r="O18" s="18"/>
    </row>
    <row r="19" spans="1:16" ht="15.75" thickBot="1" x14ac:dyDescent="0.3">
      <c r="A19" s="18"/>
      <c r="B19" s="18" t="s">
        <v>135</v>
      </c>
      <c r="C19" s="18"/>
      <c r="D19" s="18"/>
      <c r="E19" s="170">
        <f>E15*E17/4</f>
        <v>9324.1841568888885</v>
      </c>
      <c r="F19" s="88"/>
      <c r="G19" s="18"/>
      <c r="H19" s="18"/>
      <c r="I19" s="18"/>
      <c r="J19" s="18" t="s">
        <v>135</v>
      </c>
      <c r="K19" s="18"/>
      <c r="L19" s="18"/>
      <c r="M19" s="170">
        <f>M15*M17/4</f>
        <v>5896.278388888888</v>
      </c>
      <c r="N19" s="88"/>
      <c r="O19" s="18"/>
    </row>
    <row r="20" spans="1:16" x14ac:dyDescent="0.25">
      <c r="A20" s="18"/>
      <c r="B20" s="18"/>
      <c r="C20" s="18"/>
      <c r="D20" s="18"/>
      <c r="E20" s="18"/>
      <c r="F20" s="18"/>
      <c r="G20" s="18"/>
      <c r="H20" s="18"/>
      <c r="I20" s="124"/>
      <c r="J20" s="150"/>
      <c r="K20" s="124"/>
      <c r="L20" s="126"/>
      <c r="M20" s="125"/>
      <c r="N20" s="10"/>
      <c r="O20" s="10"/>
    </row>
    <row r="21" spans="1:16" x14ac:dyDescent="0.25">
      <c r="A21" s="336" t="s">
        <v>534</v>
      </c>
      <c r="B21" s="336"/>
      <c r="C21" s="336"/>
      <c r="D21" s="336"/>
      <c r="E21" s="336"/>
      <c r="F21" s="336"/>
      <c r="G21" s="336"/>
      <c r="H21" s="272"/>
      <c r="I21" s="336" t="s">
        <v>534</v>
      </c>
      <c r="J21" s="336"/>
      <c r="K21" s="336"/>
      <c r="L21" s="336"/>
      <c r="M21" s="336"/>
      <c r="N21" s="336"/>
      <c r="O21" s="336"/>
      <c r="P21" s="272"/>
    </row>
    <row r="22" spans="1:16" x14ac:dyDescent="0.25">
      <c r="A22" s="18"/>
      <c r="B22" s="18"/>
      <c r="C22" s="18"/>
      <c r="D22" s="18"/>
      <c r="E22" s="18"/>
      <c r="F22" s="18"/>
      <c r="G22" s="18"/>
      <c r="H22" s="18"/>
      <c r="I22" s="10"/>
      <c r="J22" s="10"/>
      <c r="K22" s="10"/>
      <c r="L22" s="10"/>
      <c r="M22" s="10"/>
      <c r="N22" s="10"/>
      <c r="O22" s="10"/>
    </row>
    <row r="23" spans="1:16" x14ac:dyDescent="0.25">
      <c r="A23" s="18"/>
      <c r="B23" s="18"/>
      <c r="C23" s="18"/>
      <c r="D23" s="18"/>
      <c r="E23" s="18"/>
      <c r="F23" s="18"/>
      <c r="G23" s="18"/>
      <c r="H23" s="18"/>
    </row>
    <row r="24" spans="1:16" ht="18.75" x14ac:dyDescent="0.3">
      <c r="A24" s="87" t="s">
        <v>120</v>
      </c>
      <c r="B24" s="86"/>
      <c r="C24" s="86"/>
      <c r="D24" s="86"/>
      <c r="E24" s="86"/>
      <c r="F24" s="86"/>
      <c r="H24" s="18"/>
    </row>
    <row r="25" spans="1:16" x14ac:dyDescent="0.25">
      <c r="H25" s="18"/>
    </row>
    <row r="26" spans="1:16" ht="18.75" x14ac:dyDescent="0.3">
      <c r="A26" s="152"/>
      <c r="B26" s="86"/>
      <c r="C26" s="372" t="s">
        <v>43</v>
      </c>
      <c r="D26" s="372"/>
      <c r="E26" s="372"/>
      <c r="F26" s="86"/>
      <c r="H26" s="18"/>
    </row>
    <row r="27" spans="1:16" ht="18.75" x14ac:dyDescent="0.3">
      <c r="A27" s="86"/>
      <c r="B27" s="86"/>
      <c r="C27" s="370" t="s">
        <v>86</v>
      </c>
      <c r="D27" s="370"/>
      <c r="E27" s="370"/>
      <c r="F27" s="18" t="s">
        <v>96</v>
      </c>
      <c r="H27" s="18"/>
    </row>
    <row r="28" spans="1:16" ht="15.75" thickBot="1" x14ac:dyDescent="0.3">
      <c r="A28" s="90" t="s">
        <v>88</v>
      </c>
      <c r="B28" s="90" t="s">
        <v>89</v>
      </c>
      <c r="C28" s="90" t="s">
        <v>90</v>
      </c>
      <c r="D28" s="90" t="s">
        <v>91</v>
      </c>
      <c r="E28" s="90" t="s">
        <v>92</v>
      </c>
      <c r="F28" s="88"/>
      <c r="H28" s="18"/>
    </row>
    <row r="29" spans="1:16" ht="30.75" thickTop="1" x14ac:dyDescent="0.25">
      <c r="A29" s="90" t="s">
        <v>74</v>
      </c>
      <c r="B29" s="151" t="s">
        <v>121</v>
      </c>
      <c r="C29" s="90">
        <v>1</v>
      </c>
      <c r="D29" s="154">
        <v>8291.6610000000001</v>
      </c>
      <c r="E29" s="90">
        <f>C29*D29</f>
        <v>8291.6610000000001</v>
      </c>
      <c r="F29" s="88">
        <f>E29*E36</f>
        <v>3335.1165348253844</v>
      </c>
      <c r="H29" s="18"/>
    </row>
    <row r="30" spans="1:16" ht="15.75" x14ac:dyDescent="0.25">
      <c r="A30" s="153" t="s">
        <v>75</v>
      </c>
      <c r="B30" s="168" t="s">
        <v>46</v>
      </c>
      <c r="C30" s="90">
        <v>1</v>
      </c>
      <c r="D30" s="155">
        <v>2686.6</v>
      </c>
      <c r="E30" s="90">
        <f>C30*D30</f>
        <v>2686.6</v>
      </c>
      <c r="F30" s="88"/>
      <c r="H30" s="18"/>
    </row>
    <row r="31" spans="1:16" ht="15.75" x14ac:dyDescent="0.25">
      <c r="A31" s="153" t="s">
        <v>77</v>
      </c>
      <c r="B31" s="168" t="s">
        <v>47</v>
      </c>
      <c r="C31" s="90"/>
      <c r="D31" s="164">
        <v>54166.65</v>
      </c>
      <c r="F31" s="165" t="s">
        <v>128</v>
      </c>
      <c r="G31" s="166"/>
      <c r="H31" s="167"/>
      <c r="I31" s="1"/>
    </row>
    <row r="32" spans="1:16" x14ac:dyDescent="0.25">
      <c r="A32" s="90" t="s">
        <v>75</v>
      </c>
      <c r="B32" s="91" t="s">
        <v>93</v>
      </c>
      <c r="C32" s="90">
        <f>50/1000</f>
        <v>0.05</v>
      </c>
      <c r="D32" s="90">
        <f>148.87</f>
        <v>148.87</v>
      </c>
      <c r="E32" s="92">
        <f>C32*D32</f>
        <v>7.4435000000000002</v>
      </c>
      <c r="F32" s="88">
        <f>E32*E36</f>
        <v>2.9939646503846151</v>
      </c>
      <c r="H32" s="18"/>
    </row>
    <row r="33" spans="1:8" x14ac:dyDescent="0.25">
      <c r="A33" s="90" t="s">
        <v>77</v>
      </c>
      <c r="B33" s="91" t="s">
        <v>102</v>
      </c>
      <c r="C33" s="90">
        <f>10/1000</f>
        <v>0.01</v>
      </c>
      <c r="D33" s="122">
        <f>224.6/360*1000</f>
        <v>623.8888888888888</v>
      </c>
      <c r="E33" s="92">
        <f>C33*D33</f>
        <v>6.238888888888888</v>
      </c>
      <c r="F33" s="88"/>
      <c r="H33" s="18"/>
    </row>
    <row r="34" spans="1:8" x14ac:dyDescent="0.25">
      <c r="A34" s="90" t="s">
        <v>80</v>
      </c>
      <c r="B34" s="148" t="s">
        <v>123</v>
      </c>
      <c r="C34" s="149">
        <f>0.14/5</f>
        <v>2.8000000000000004E-2</v>
      </c>
      <c r="D34" s="149">
        <v>57</v>
      </c>
      <c r="E34" s="92">
        <f t="shared" ref="E34:E36" si="3">C34*D34</f>
        <v>1.5960000000000003</v>
      </c>
      <c r="F34" s="93">
        <f>SUM(F29:F32)</f>
        <v>3338.1104994757688</v>
      </c>
      <c r="H34" s="18"/>
    </row>
    <row r="35" spans="1:8" x14ac:dyDescent="0.25">
      <c r="A35" s="90" t="s">
        <v>122</v>
      </c>
      <c r="B35" s="148" t="s">
        <v>124</v>
      </c>
      <c r="C35" s="149">
        <f>64.285/5</f>
        <v>12.856999999999999</v>
      </c>
      <c r="D35" s="149">
        <f>1295/4600</f>
        <v>0.28152173913043477</v>
      </c>
      <c r="E35" s="92">
        <f t="shared" si="3"/>
        <v>3.6195249999999994</v>
      </c>
      <c r="F35" s="88"/>
      <c r="H35" s="18"/>
    </row>
    <row r="36" spans="1:8" x14ac:dyDescent="0.25">
      <c r="A36" s="90" t="s">
        <v>125</v>
      </c>
      <c r="B36" s="148" t="s">
        <v>126</v>
      </c>
      <c r="C36" s="157">
        <f>74.699/4</f>
        <v>18.67475</v>
      </c>
      <c r="D36" s="157">
        <f>140/6500</f>
        <v>2.1538461538461538E-2</v>
      </c>
      <c r="E36" s="92">
        <f t="shared" si="3"/>
        <v>0.4022253846153846</v>
      </c>
      <c r="F36" s="88"/>
      <c r="H36" s="18"/>
    </row>
    <row r="37" spans="1:8" x14ac:dyDescent="0.25">
      <c r="A37" s="90"/>
      <c r="B37" s="91"/>
      <c r="C37" s="90"/>
      <c r="D37" s="90"/>
      <c r="E37" s="90"/>
      <c r="F37" s="88"/>
    </row>
    <row r="38" spans="1:8" x14ac:dyDescent="0.25">
      <c r="A38" s="90"/>
      <c r="B38" s="128" t="s">
        <v>39</v>
      </c>
      <c r="C38" s="158"/>
      <c r="D38" s="158"/>
      <c r="E38" s="159">
        <f>E29+E30+E31+E32+E33+E34+E35+E36</f>
        <v>10997.561139273505</v>
      </c>
      <c r="F38" s="88"/>
    </row>
    <row r="39" spans="1:8" x14ac:dyDescent="0.25">
      <c r="A39" s="90"/>
      <c r="B39" s="91"/>
      <c r="C39" s="90"/>
      <c r="D39" s="122"/>
      <c r="E39" s="92"/>
    </row>
    <row r="43" spans="1:8" ht="18.75" x14ac:dyDescent="0.3">
      <c r="A43" s="152"/>
      <c r="B43" s="86"/>
      <c r="C43" s="372" t="s">
        <v>44</v>
      </c>
      <c r="D43" s="372"/>
      <c r="E43" s="372"/>
    </row>
    <row r="44" spans="1:8" ht="18.75" x14ac:dyDescent="0.3">
      <c r="A44" s="86"/>
      <c r="B44" s="86"/>
      <c r="C44" s="370" t="s">
        <v>86</v>
      </c>
      <c r="D44" s="370"/>
      <c r="E44" s="370"/>
    </row>
    <row r="45" spans="1:8" ht="15.75" thickBot="1" x14ac:dyDescent="0.3">
      <c r="A45" s="90" t="s">
        <v>88</v>
      </c>
      <c r="B45" s="90" t="s">
        <v>89</v>
      </c>
      <c r="C45" s="90" t="s">
        <v>90</v>
      </c>
      <c r="D45" s="90" t="s">
        <v>91</v>
      </c>
      <c r="E45" s="90" t="s">
        <v>92</v>
      </c>
    </row>
    <row r="46" spans="1:8" ht="30.75" thickTop="1" x14ac:dyDescent="0.25">
      <c r="A46" s="90" t="s">
        <v>74</v>
      </c>
      <c r="B46" s="151" t="s">
        <v>121</v>
      </c>
      <c r="C46" s="90">
        <v>1</v>
      </c>
      <c r="D46" s="154">
        <v>21117.982</v>
      </c>
      <c r="E46" s="90">
        <f>C46*D46</f>
        <v>21117.982</v>
      </c>
    </row>
    <row r="47" spans="1:8" ht="15.75" x14ac:dyDescent="0.25">
      <c r="A47" s="153" t="s">
        <v>75</v>
      </c>
      <c r="B47" s="168" t="s">
        <v>46</v>
      </c>
      <c r="C47" s="90">
        <v>1</v>
      </c>
      <c r="D47" s="155">
        <v>2686.6</v>
      </c>
      <c r="E47" s="90">
        <f>C47*D47</f>
        <v>2686.6</v>
      </c>
    </row>
    <row r="48" spans="1:8" ht="15.75" x14ac:dyDescent="0.25">
      <c r="A48" s="153" t="s">
        <v>77</v>
      </c>
      <c r="B48" s="168" t="s">
        <v>47</v>
      </c>
      <c r="C48" s="90"/>
      <c r="D48" s="156">
        <v>54166.65</v>
      </c>
      <c r="E48" s="161"/>
    </row>
    <row r="49" spans="1:6" x14ac:dyDescent="0.25">
      <c r="A49" s="123" t="s">
        <v>75</v>
      </c>
      <c r="B49" s="91" t="s">
        <v>93</v>
      </c>
      <c r="C49" s="90">
        <f>50/1000</f>
        <v>0.05</v>
      </c>
      <c r="D49" s="90">
        <f>148.87</f>
        <v>148.87</v>
      </c>
      <c r="E49" s="92">
        <f>C49*D49</f>
        <v>7.4435000000000002</v>
      </c>
    </row>
    <row r="50" spans="1:6" x14ac:dyDescent="0.25">
      <c r="A50" s="90" t="s">
        <v>77</v>
      </c>
      <c r="B50" s="91" t="s">
        <v>102</v>
      </c>
      <c r="C50" s="90">
        <f>10/1000</f>
        <v>0.01</v>
      </c>
      <c r="D50" s="122">
        <f>224.6/360*1000</f>
        <v>623.8888888888888</v>
      </c>
      <c r="E50" s="92">
        <f>C50*D50</f>
        <v>6.238888888888888</v>
      </c>
    </row>
    <row r="51" spans="1:6" x14ac:dyDescent="0.25">
      <c r="A51" s="90" t="s">
        <v>80</v>
      </c>
      <c r="B51" s="148" t="s">
        <v>123</v>
      </c>
      <c r="C51" s="149">
        <f>0.14/5</f>
        <v>2.8000000000000004E-2</v>
      </c>
      <c r="D51" s="149">
        <v>57</v>
      </c>
      <c r="E51" s="92">
        <f t="shared" ref="E51:E53" si="4">C51*D51</f>
        <v>1.5960000000000003</v>
      </c>
      <c r="F51" t="s">
        <v>129</v>
      </c>
    </row>
    <row r="52" spans="1:6" x14ac:dyDescent="0.25">
      <c r="A52" s="90" t="s">
        <v>122</v>
      </c>
      <c r="B52" s="148" t="s">
        <v>124</v>
      </c>
      <c r="C52" s="149">
        <f>64.285/5</f>
        <v>12.856999999999999</v>
      </c>
      <c r="D52" s="149">
        <f>1295/4600</f>
        <v>0.28152173913043477</v>
      </c>
      <c r="E52" s="92">
        <f t="shared" si="4"/>
        <v>3.6195249999999994</v>
      </c>
      <c r="F52" t="s">
        <v>130</v>
      </c>
    </row>
    <row r="53" spans="1:6" x14ac:dyDescent="0.25">
      <c r="A53" s="90" t="s">
        <v>125</v>
      </c>
      <c r="B53" s="148" t="s">
        <v>126</v>
      </c>
      <c r="C53" s="157">
        <f>74.699/4</f>
        <v>18.67475</v>
      </c>
      <c r="D53" s="157">
        <f>140/6500</f>
        <v>2.1538461538461538E-2</v>
      </c>
      <c r="E53" s="92">
        <f t="shared" si="4"/>
        <v>0.4022253846153846</v>
      </c>
      <c r="F53" t="s">
        <v>131</v>
      </c>
    </row>
    <row r="54" spans="1:6" x14ac:dyDescent="0.25">
      <c r="A54" s="90"/>
      <c r="B54" s="91"/>
      <c r="C54" s="90"/>
      <c r="D54" s="90"/>
      <c r="E54" s="90"/>
    </row>
    <row r="55" spans="1:6" x14ac:dyDescent="0.25">
      <c r="A55" s="90"/>
      <c r="B55" s="128" t="s">
        <v>39</v>
      </c>
      <c r="C55" s="158"/>
      <c r="D55" s="158"/>
      <c r="E55" s="159">
        <f>E46+E47+E48+E49+E50+E51+E52+E53</f>
        <v>23823.882139273504</v>
      </c>
    </row>
    <row r="56" spans="1:6" x14ac:dyDescent="0.25">
      <c r="A56" s="90"/>
      <c r="B56" s="91"/>
      <c r="C56" s="90"/>
      <c r="D56" s="122"/>
      <c r="E56" s="92"/>
    </row>
    <row r="59" spans="1:6" ht="18.75" x14ac:dyDescent="0.3">
      <c r="A59" s="152"/>
      <c r="B59" s="86"/>
      <c r="C59" s="372" t="s">
        <v>45</v>
      </c>
      <c r="D59" s="372"/>
      <c r="E59" s="372"/>
    </row>
    <row r="60" spans="1:6" ht="18.75" x14ac:dyDescent="0.3">
      <c r="A60" s="86"/>
      <c r="B60" s="86"/>
      <c r="C60" s="370" t="s">
        <v>86</v>
      </c>
      <c r="D60" s="370"/>
      <c r="E60" s="370"/>
    </row>
    <row r="61" spans="1:6" ht="15.75" thickBot="1" x14ac:dyDescent="0.3">
      <c r="A61" s="90" t="s">
        <v>88</v>
      </c>
      <c r="B61" s="90" t="s">
        <v>89</v>
      </c>
      <c r="C61" s="90" t="s">
        <v>90</v>
      </c>
      <c r="D61" s="90" t="s">
        <v>91</v>
      </c>
      <c r="E61" s="90" t="s">
        <v>92</v>
      </c>
    </row>
    <row r="62" spans="1:6" ht="30.75" thickTop="1" x14ac:dyDescent="0.25">
      <c r="A62" s="90" t="s">
        <v>74</v>
      </c>
      <c r="B62" s="151" t="s">
        <v>121</v>
      </c>
      <c r="C62" s="90">
        <v>1</v>
      </c>
      <c r="D62" s="160">
        <v>31645.462</v>
      </c>
      <c r="E62" s="90">
        <f>C62*D62</f>
        <v>31645.462</v>
      </c>
    </row>
    <row r="63" spans="1:6" ht="15.75" x14ac:dyDescent="0.25">
      <c r="A63" s="153" t="s">
        <v>75</v>
      </c>
      <c r="B63" s="168" t="s">
        <v>46</v>
      </c>
      <c r="C63" s="90">
        <v>1</v>
      </c>
      <c r="D63" s="162">
        <v>2686.6</v>
      </c>
      <c r="E63" s="90">
        <f>C63*D63</f>
        <v>2686.6</v>
      </c>
    </row>
    <row r="64" spans="1:6" ht="15.75" x14ac:dyDescent="0.25">
      <c r="A64" s="153" t="s">
        <v>77</v>
      </c>
      <c r="B64" s="168" t="s">
        <v>47</v>
      </c>
      <c r="C64" s="90"/>
      <c r="D64" s="156">
        <v>54166.65</v>
      </c>
      <c r="E64" s="161"/>
    </row>
    <row r="65" spans="1:6" x14ac:dyDescent="0.25">
      <c r="A65" s="90" t="s">
        <v>75</v>
      </c>
      <c r="B65" s="91" t="s">
        <v>93</v>
      </c>
      <c r="C65" s="90">
        <f>50/1000</f>
        <v>0.05</v>
      </c>
      <c r="D65" s="90">
        <f>148.87</f>
        <v>148.87</v>
      </c>
      <c r="E65" s="92">
        <f>C65*D65</f>
        <v>7.4435000000000002</v>
      </c>
    </row>
    <row r="66" spans="1:6" x14ac:dyDescent="0.25">
      <c r="A66" s="90" t="s">
        <v>77</v>
      </c>
      <c r="B66" s="91" t="s">
        <v>102</v>
      </c>
      <c r="C66" s="90">
        <f>10/1000</f>
        <v>0.01</v>
      </c>
      <c r="D66" s="122">
        <f>224.6/360*1000</f>
        <v>623.8888888888888</v>
      </c>
      <c r="E66" s="92">
        <f>C66*D66</f>
        <v>6.238888888888888</v>
      </c>
    </row>
    <row r="67" spans="1:6" x14ac:dyDescent="0.25">
      <c r="A67" s="90" t="s">
        <v>80</v>
      </c>
      <c r="B67" s="148" t="s">
        <v>123</v>
      </c>
      <c r="C67" s="149">
        <f>0.14/5</f>
        <v>2.8000000000000004E-2</v>
      </c>
      <c r="D67" s="149">
        <v>57</v>
      </c>
      <c r="E67" s="92">
        <f t="shared" ref="E67:E69" si="5">C67*D67</f>
        <v>1.5960000000000003</v>
      </c>
      <c r="F67" t="s">
        <v>129</v>
      </c>
    </row>
    <row r="68" spans="1:6" x14ac:dyDescent="0.25">
      <c r="A68" s="90" t="s">
        <v>122</v>
      </c>
      <c r="B68" s="148" t="s">
        <v>124</v>
      </c>
      <c r="C68" s="149">
        <f>64.285/5</f>
        <v>12.856999999999999</v>
      </c>
      <c r="D68" s="149">
        <f>1295/4600</f>
        <v>0.28152173913043477</v>
      </c>
      <c r="E68" s="92">
        <f t="shared" si="5"/>
        <v>3.6195249999999994</v>
      </c>
      <c r="F68" t="s">
        <v>130</v>
      </c>
    </row>
    <row r="69" spans="1:6" x14ac:dyDescent="0.25">
      <c r="A69" s="90" t="s">
        <v>125</v>
      </c>
      <c r="B69" s="148" t="s">
        <v>126</v>
      </c>
      <c r="C69" s="157">
        <f>74.699/4</f>
        <v>18.67475</v>
      </c>
      <c r="D69" s="157">
        <f>140/6500</f>
        <v>2.1538461538461538E-2</v>
      </c>
      <c r="E69" s="92">
        <f t="shared" si="5"/>
        <v>0.4022253846153846</v>
      </c>
      <c r="F69" t="s">
        <v>131</v>
      </c>
    </row>
    <row r="70" spans="1:6" x14ac:dyDescent="0.25">
      <c r="A70" s="90"/>
      <c r="B70" s="91"/>
      <c r="C70" s="90"/>
      <c r="D70" s="90"/>
      <c r="E70" s="90"/>
    </row>
    <row r="71" spans="1:6" x14ac:dyDescent="0.25">
      <c r="A71" s="90"/>
      <c r="B71" s="128" t="s">
        <v>39</v>
      </c>
      <c r="C71" s="158"/>
      <c r="D71" s="158"/>
      <c r="E71" s="159">
        <f>E62+E63+E64+E65+E66+E67+E68+E69</f>
        <v>34351.3621392735</v>
      </c>
    </row>
    <row r="72" spans="1:6" x14ac:dyDescent="0.25">
      <c r="A72" s="90"/>
      <c r="B72" s="91"/>
      <c r="C72" s="90"/>
      <c r="D72" s="122"/>
      <c r="E72" s="92"/>
    </row>
  </sheetData>
  <mergeCells count="10">
    <mergeCell ref="K5:M5"/>
    <mergeCell ref="C43:E43"/>
    <mergeCell ref="C44:E44"/>
    <mergeCell ref="C59:E59"/>
    <mergeCell ref="C60:E60"/>
    <mergeCell ref="C5:E5"/>
    <mergeCell ref="C27:E27"/>
    <mergeCell ref="C26:E26"/>
    <mergeCell ref="A21:G21"/>
    <mergeCell ref="I21:O21"/>
  </mergeCells>
  <pageMargins left="0.70866141732283472" right="0.70866141732283472" top="2.5196850393700787" bottom="0.74803149606299213" header="0.31496062992125984" footer="0.31496062992125984"/>
  <pageSetup paperSize="9" scale="68" orientation="portrait" r:id="rId1"/>
  <colBreaks count="1" manualBreakCount="1">
    <brk id="7" max="1048575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29"/>
  <sheetViews>
    <sheetView view="pageBreakPreview" zoomScale="60" zoomScaleNormal="100" workbookViewId="0">
      <selection activeCell="A29" sqref="A29:E29"/>
    </sheetView>
  </sheetViews>
  <sheetFormatPr defaultRowHeight="15" x14ac:dyDescent="0.25"/>
  <cols>
    <col min="2" max="2" width="24.140625" customWidth="1"/>
    <col min="3" max="3" width="21.140625" customWidth="1"/>
    <col min="4" max="4" width="9.140625" style="263"/>
    <col min="5" max="5" width="15.140625" bestFit="1" customWidth="1"/>
  </cols>
  <sheetData>
    <row r="2" spans="1:5" ht="18.75" x14ac:dyDescent="0.3">
      <c r="A2" s="373" t="s">
        <v>273</v>
      </c>
      <c r="B2" s="373"/>
      <c r="C2" s="373"/>
      <c r="D2" s="373"/>
      <c r="E2" s="373"/>
    </row>
    <row r="3" spans="1:5" ht="18.75" x14ac:dyDescent="0.3">
      <c r="A3" s="86"/>
      <c r="B3" s="86"/>
      <c r="C3" s="86"/>
      <c r="D3" s="274"/>
      <c r="E3" s="86"/>
    </row>
    <row r="4" spans="1:5" ht="18.75" x14ac:dyDescent="0.3">
      <c r="A4" s="86"/>
      <c r="B4" s="86"/>
      <c r="C4" s="86"/>
      <c r="D4" s="274"/>
      <c r="E4" s="86"/>
    </row>
    <row r="5" spans="1:5" x14ac:dyDescent="0.25">
      <c r="A5" s="376" t="s">
        <v>88</v>
      </c>
      <c r="B5" s="376" t="s">
        <v>103</v>
      </c>
      <c r="C5" s="374" t="s">
        <v>86</v>
      </c>
      <c r="D5" s="275"/>
      <c r="E5" s="374" t="s">
        <v>137</v>
      </c>
    </row>
    <row r="6" spans="1:5" x14ac:dyDescent="0.25">
      <c r="A6" s="377"/>
      <c r="B6" s="377"/>
      <c r="C6" s="375"/>
      <c r="D6" s="276"/>
      <c r="E6" s="375"/>
    </row>
    <row r="7" spans="1:5" ht="26.25" x14ac:dyDescent="0.25">
      <c r="A7" s="90" t="s">
        <v>74</v>
      </c>
      <c r="B7" s="84" t="s">
        <v>50</v>
      </c>
      <c r="C7" s="81">
        <f>283/4</f>
        <v>70.75</v>
      </c>
      <c r="D7" s="276"/>
      <c r="E7" s="129">
        <f>C7*$D$13</f>
        <v>35941</v>
      </c>
    </row>
    <row r="8" spans="1:5" x14ac:dyDescent="0.25">
      <c r="A8" s="90" t="s">
        <v>75</v>
      </c>
      <c r="B8" s="84" t="s">
        <v>85</v>
      </c>
      <c r="C8" s="81">
        <f>872.44/4</f>
        <v>218.11</v>
      </c>
      <c r="D8" s="277"/>
      <c r="E8" s="129">
        <f>C8*$D$13</f>
        <v>110799.88</v>
      </c>
    </row>
    <row r="9" spans="1:5" x14ac:dyDescent="0.25">
      <c r="A9" s="90" t="s">
        <v>77</v>
      </c>
      <c r="B9" s="82" t="s">
        <v>49</v>
      </c>
      <c r="C9" s="81">
        <f>(772/11+4420/4)*15/100</f>
        <v>176.27727272727273</v>
      </c>
      <c r="D9" s="277"/>
      <c r="E9" s="129">
        <f>C9*$D$13</f>
        <v>89548.854545454553</v>
      </c>
    </row>
    <row r="10" spans="1:5" ht="45" x14ac:dyDescent="0.25">
      <c r="A10" s="90" t="s">
        <v>80</v>
      </c>
      <c r="B10" s="82" t="s">
        <v>263</v>
      </c>
      <c r="C10" s="188">
        <f>49.77/4</f>
        <v>12.442500000000001</v>
      </c>
      <c r="D10" s="277"/>
      <c r="E10" s="129">
        <f>C10*$D$13</f>
        <v>6320.79</v>
      </c>
    </row>
    <row r="11" spans="1:5" x14ac:dyDescent="0.25">
      <c r="A11" s="90"/>
      <c r="B11" s="128" t="s">
        <v>94</v>
      </c>
      <c r="C11" s="127">
        <f>SUM(C7:C10)</f>
        <v>477.57977272727271</v>
      </c>
      <c r="D11" s="277"/>
      <c r="E11" s="130">
        <f>SUM(E7:E10)</f>
        <v>242610.52454545457</v>
      </c>
    </row>
    <row r="12" spans="1:5" x14ac:dyDescent="0.25">
      <c r="A12" s="90"/>
      <c r="B12" s="91"/>
      <c r="C12" s="129"/>
      <c r="D12" s="276"/>
      <c r="E12" s="129">
        <f>E11/D13</f>
        <v>477.57977272727277</v>
      </c>
    </row>
    <row r="13" spans="1:5" x14ac:dyDescent="0.25">
      <c r="A13" s="18"/>
      <c r="B13" s="89" t="s">
        <v>95</v>
      </c>
      <c r="C13" s="18"/>
      <c r="D13" s="273">
        <v>508</v>
      </c>
      <c r="E13" s="88"/>
    </row>
    <row r="14" spans="1:5" x14ac:dyDescent="0.25">
      <c r="A14" s="18"/>
      <c r="B14" s="89"/>
      <c r="C14" s="18"/>
      <c r="D14" s="273"/>
      <c r="E14" s="88"/>
    </row>
    <row r="15" spans="1:5" x14ac:dyDescent="0.25">
      <c r="A15" s="18"/>
      <c r="B15" s="18"/>
      <c r="C15" s="18"/>
      <c r="D15" s="273"/>
      <c r="E15" s="88"/>
    </row>
    <row r="16" spans="1:5" ht="18.75" x14ac:dyDescent="0.3">
      <c r="A16" s="373" t="s">
        <v>274</v>
      </c>
      <c r="B16" s="373"/>
      <c r="C16" s="373"/>
      <c r="D16" s="373"/>
      <c r="E16" s="373"/>
    </row>
    <row r="17" spans="1:7" ht="18.75" x14ac:dyDescent="0.3">
      <c r="A17" s="86"/>
      <c r="B17" s="86"/>
      <c r="C17" s="86"/>
      <c r="D17" s="274"/>
      <c r="E17" s="86"/>
    </row>
    <row r="18" spans="1:7" ht="18.75" x14ac:dyDescent="0.3">
      <c r="A18" s="86"/>
      <c r="B18" s="86"/>
      <c r="C18" s="86"/>
      <c r="D18" s="274"/>
      <c r="E18" s="86"/>
    </row>
    <row r="19" spans="1:7" x14ac:dyDescent="0.25">
      <c r="A19" s="376" t="s">
        <v>88</v>
      </c>
      <c r="B19" s="376" t="s">
        <v>103</v>
      </c>
      <c r="C19" s="374" t="s">
        <v>86</v>
      </c>
      <c r="D19" s="275"/>
      <c r="E19" s="374" t="s">
        <v>137</v>
      </c>
    </row>
    <row r="20" spans="1:7" x14ac:dyDescent="0.25">
      <c r="A20" s="377"/>
      <c r="B20" s="377"/>
      <c r="C20" s="375"/>
      <c r="D20" s="276"/>
      <c r="E20" s="375"/>
    </row>
    <row r="21" spans="1:7" x14ac:dyDescent="0.25">
      <c r="A21" s="90" t="s">
        <v>74</v>
      </c>
      <c r="B21" s="84" t="s">
        <v>272</v>
      </c>
      <c r="C21" s="81">
        <f>283/4</f>
        <v>70.75</v>
      </c>
      <c r="D21" s="276"/>
      <c r="E21" s="129">
        <f>C21*$D$13</f>
        <v>35941</v>
      </c>
    </row>
    <row r="22" spans="1:7" ht="45" x14ac:dyDescent="0.25">
      <c r="A22" s="90" t="s">
        <v>75</v>
      </c>
      <c r="B22" s="82" t="s">
        <v>263</v>
      </c>
      <c r="C22" s="188">
        <f>49.77/4</f>
        <v>12.442500000000001</v>
      </c>
      <c r="D22" s="277"/>
      <c r="E22" s="129">
        <f>C22*$D$13</f>
        <v>6320.79</v>
      </c>
    </row>
    <row r="23" spans="1:7" x14ac:dyDescent="0.25">
      <c r="A23" s="90" t="s">
        <v>77</v>
      </c>
      <c r="B23" s="82"/>
      <c r="C23" s="81"/>
      <c r="D23" s="277"/>
      <c r="E23" s="129">
        <f>C23*$D$13</f>
        <v>0</v>
      </c>
    </row>
    <row r="24" spans="1:7" x14ac:dyDescent="0.25">
      <c r="A24" s="90" t="s">
        <v>80</v>
      </c>
      <c r="B24" s="82"/>
      <c r="C24" s="188"/>
      <c r="D24" s="277"/>
      <c r="E24" s="129">
        <f>C24*$D$13</f>
        <v>0</v>
      </c>
    </row>
    <row r="25" spans="1:7" x14ac:dyDescent="0.25">
      <c r="A25" s="90"/>
      <c r="B25" s="128" t="s">
        <v>94</v>
      </c>
      <c r="C25" s="127">
        <f>SUM(C21:C24)</f>
        <v>83.192499999999995</v>
      </c>
      <c r="D25" s="277"/>
      <c r="E25" s="130">
        <f>SUM(E21:E24)</f>
        <v>42261.79</v>
      </c>
    </row>
    <row r="26" spans="1:7" x14ac:dyDescent="0.25">
      <c r="A26" s="90"/>
      <c r="B26" s="91"/>
      <c r="C26" s="129"/>
      <c r="D26" s="276"/>
      <c r="E26" s="129">
        <f>E25/D27</f>
        <v>83.192499999999995</v>
      </c>
    </row>
    <row r="27" spans="1:7" x14ac:dyDescent="0.25">
      <c r="A27" s="18"/>
      <c r="B27" s="89" t="s">
        <v>95</v>
      </c>
      <c r="C27" s="18"/>
      <c r="D27" s="273">
        <v>508</v>
      </c>
      <c r="E27" s="88"/>
    </row>
    <row r="29" spans="1:7" x14ac:dyDescent="0.25">
      <c r="A29" s="336" t="s">
        <v>537</v>
      </c>
      <c r="B29" s="336"/>
      <c r="C29" s="336"/>
      <c r="D29" s="336"/>
      <c r="E29" s="336"/>
      <c r="F29" s="272"/>
      <c r="G29" s="272"/>
    </row>
  </sheetData>
  <mergeCells count="11">
    <mergeCell ref="A29:E29"/>
    <mergeCell ref="A2:E2"/>
    <mergeCell ref="C5:C6"/>
    <mergeCell ref="C19:C20"/>
    <mergeCell ref="A5:A6"/>
    <mergeCell ref="B5:B6"/>
    <mergeCell ref="E5:E6"/>
    <mergeCell ref="A19:A20"/>
    <mergeCell ref="B19:B20"/>
    <mergeCell ref="E19:E20"/>
    <mergeCell ref="A16:E16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9"/>
  <sheetViews>
    <sheetView workbookViewId="0">
      <selection activeCell="C7" sqref="C7"/>
    </sheetView>
  </sheetViews>
  <sheetFormatPr defaultRowHeight="15" x14ac:dyDescent="0.25"/>
  <cols>
    <col min="1" max="1" width="56.140625" customWidth="1"/>
    <col min="2" max="4" width="16.42578125" bestFit="1" customWidth="1"/>
  </cols>
  <sheetData>
    <row r="2" spans="1:5" ht="18.75" x14ac:dyDescent="0.3">
      <c r="A2" s="381" t="s">
        <v>41</v>
      </c>
      <c r="B2" s="381"/>
      <c r="C2" s="381"/>
      <c r="D2" s="381"/>
    </row>
    <row r="3" spans="1:5" ht="18.75" x14ac:dyDescent="0.3">
      <c r="A3" s="25"/>
      <c r="B3" s="25"/>
      <c r="C3" s="25"/>
      <c r="D3" s="25"/>
    </row>
    <row r="4" spans="1:5" ht="18.75" x14ac:dyDescent="0.3">
      <c r="A4" s="25"/>
      <c r="B4" s="25"/>
      <c r="C4" s="25"/>
      <c r="D4" s="25"/>
    </row>
    <row r="5" spans="1:5" ht="16.5" thickBot="1" x14ac:dyDescent="0.3">
      <c r="A5" s="22"/>
      <c r="B5" s="23" t="s">
        <v>44</v>
      </c>
      <c r="C5" s="69" t="s">
        <v>45</v>
      </c>
      <c r="D5" s="69"/>
    </row>
    <row r="6" spans="1:5" ht="16.5" thickTop="1" x14ac:dyDescent="0.25">
      <c r="A6" s="71" t="s">
        <v>42</v>
      </c>
      <c r="B6" s="72">
        <v>21117.982</v>
      </c>
      <c r="C6" s="73">
        <v>31645.462</v>
      </c>
      <c r="D6" s="73"/>
    </row>
    <row r="7" spans="1:5" ht="15.75" x14ac:dyDescent="0.25">
      <c r="A7" s="74" t="s">
        <v>46</v>
      </c>
      <c r="B7" s="75">
        <v>2686.6</v>
      </c>
      <c r="C7" s="24">
        <v>2686.6</v>
      </c>
      <c r="D7" s="24"/>
    </row>
    <row r="8" spans="1:5" ht="15.75" x14ac:dyDescent="0.25">
      <c r="A8" s="74" t="s">
        <v>47</v>
      </c>
      <c r="B8" s="378">
        <v>54166.65</v>
      </c>
      <c r="C8" s="379"/>
      <c r="D8" s="380"/>
      <c r="E8" s="15"/>
    </row>
    <row r="9" spans="1:5" ht="15.75" x14ac:dyDescent="0.25">
      <c r="A9" s="16"/>
      <c r="B9" s="24"/>
      <c r="C9" s="24"/>
      <c r="D9" s="24"/>
      <c r="E9" s="15"/>
    </row>
    <row r="10" spans="1:5" ht="15.75" x14ac:dyDescent="0.25">
      <c r="A10" s="16"/>
      <c r="B10" s="24"/>
      <c r="C10" s="24"/>
      <c r="D10" s="70"/>
      <c r="E10" s="15"/>
    </row>
    <row r="11" spans="1:5" ht="15.75" x14ac:dyDescent="0.25">
      <c r="A11" s="16"/>
      <c r="B11" s="24"/>
      <c r="C11" s="24"/>
      <c r="D11" s="70"/>
      <c r="E11" s="15"/>
    </row>
    <row r="12" spans="1:5" ht="15.75" x14ac:dyDescent="0.25">
      <c r="A12" s="16"/>
      <c r="B12" s="24"/>
      <c r="C12" s="24"/>
      <c r="D12" s="70"/>
      <c r="E12" s="15"/>
    </row>
    <row r="13" spans="1:5" ht="15.75" x14ac:dyDescent="0.25">
      <c r="A13" s="16"/>
      <c r="B13" s="24"/>
      <c r="C13" s="24"/>
      <c r="D13" s="70"/>
      <c r="E13" s="15"/>
    </row>
    <row r="14" spans="1:5" ht="15.75" x14ac:dyDescent="0.25">
      <c r="A14" s="16"/>
      <c r="B14" s="24"/>
      <c r="C14" s="24"/>
      <c r="D14" s="70"/>
      <c r="E14" s="15"/>
    </row>
    <row r="15" spans="1:5" ht="15.75" x14ac:dyDescent="0.25">
      <c r="A15" s="16"/>
      <c r="B15" s="24"/>
      <c r="C15" s="24"/>
      <c r="D15" s="70"/>
      <c r="E15" s="15"/>
    </row>
    <row r="16" spans="1:5" ht="15.75" x14ac:dyDescent="0.25">
      <c r="A16" s="16"/>
      <c r="B16" s="24"/>
      <c r="C16" s="24"/>
      <c r="D16" s="70"/>
      <c r="E16" s="15"/>
    </row>
    <row r="17" spans="1:5" ht="15.75" x14ac:dyDescent="0.25">
      <c r="A17" s="16"/>
      <c r="B17" s="24"/>
      <c r="C17" s="24"/>
      <c r="D17" s="70"/>
      <c r="E17" s="15"/>
    </row>
    <row r="18" spans="1:5" ht="15.75" x14ac:dyDescent="0.25">
      <c r="A18" s="16"/>
      <c r="B18" s="17"/>
      <c r="C18" s="17"/>
      <c r="D18" s="17"/>
      <c r="E18" s="15"/>
    </row>
    <row r="19" spans="1:5" ht="15.75" x14ac:dyDescent="0.25">
      <c r="A19" s="16"/>
      <c r="B19" s="17"/>
      <c r="C19" s="17"/>
      <c r="D19" s="17"/>
      <c r="E19" s="15"/>
    </row>
    <row r="20" spans="1:5" ht="15.75" x14ac:dyDescent="0.25">
      <c r="A20" s="16"/>
      <c r="B20" s="17"/>
      <c r="C20" s="17"/>
      <c r="D20" s="17"/>
      <c r="E20" s="15"/>
    </row>
    <row r="21" spans="1:5" ht="15.75" x14ac:dyDescent="0.25">
      <c r="A21" s="16"/>
      <c r="B21" s="17"/>
      <c r="C21" s="17"/>
      <c r="D21" s="17"/>
      <c r="E21" s="15"/>
    </row>
    <row r="22" spans="1:5" ht="15.75" x14ac:dyDescent="0.25">
      <c r="A22" s="16"/>
      <c r="B22" s="17"/>
      <c r="C22" s="17"/>
      <c r="D22" s="17"/>
      <c r="E22" s="15"/>
    </row>
    <row r="23" spans="1:5" ht="15.75" x14ac:dyDescent="0.25">
      <c r="A23" s="16"/>
      <c r="B23" s="17"/>
      <c r="C23" s="17"/>
      <c r="D23" s="17"/>
      <c r="E23" s="15"/>
    </row>
    <row r="24" spans="1:5" ht="15.75" x14ac:dyDescent="0.25">
      <c r="A24" s="16"/>
      <c r="B24" s="17"/>
      <c r="C24" s="17"/>
      <c r="D24" s="17"/>
      <c r="E24" s="15"/>
    </row>
    <row r="25" spans="1:5" ht="15.75" x14ac:dyDescent="0.25">
      <c r="A25" s="16"/>
      <c r="B25" s="17"/>
      <c r="C25" s="17"/>
      <c r="D25" s="17"/>
      <c r="E25" s="15"/>
    </row>
    <row r="26" spans="1:5" ht="15.75" x14ac:dyDescent="0.25">
      <c r="A26" s="16"/>
      <c r="B26" s="17"/>
      <c r="C26" s="17"/>
      <c r="D26" s="17"/>
      <c r="E26" s="15"/>
    </row>
    <row r="27" spans="1:5" ht="15.75" x14ac:dyDescent="0.25">
      <c r="A27" s="16"/>
      <c r="B27" s="17"/>
      <c r="C27" s="17"/>
      <c r="D27" s="17"/>
      <c r="E27" s="15"/>
    </row>
    <row r="28" spans="1:5" ht="15.75" x14ac:dyDescent="0.25">
      <c r="A28" s="16"/>
      <c r="B28" s="16"/>
      <c r="C28" s="16"/>
      <c r="D28" s="16"/>
    </row>
    <row r="29" spans="1:5" ht="15.75" x14ac:dyDescent="0.25">
      <c r="A29" s="16"/>
      <c r="B29" s="16"/>
      <c r="C29" s="16"/>
      <c r="D29" s="16"/>
    </row>
    <row r="30" spans="1:5" ht="15.75" x14ac:dyDescent="0.25">
      <c r="A30" s="16"/>
      <c r="B30" s="16"/>
      <c r="C30" s="16"/>
      <c r="D30" s="16"/>
    </row>
    <row r="31" spans="1:5" ht="15.75" x14ac:dyDescent="0.25">
      <c r="A31" s="16"/>
      <c r="B31" s="16"/>
      <c r="C31" s="16"/>
      <c r="D31" s="16"/>
    </row>
    <row r="32" spans="1:5" ht="15.75" x14ac:dyDescent="0.25">
      <c r="A32" s="16"/>
      <c r="B32" s="16"/>
      <c r="C32" s="16"/>
      <c r="D32" s="16"/>
    </row>
    <row r="33" spans="1:4" ht="15.75" x14ac:dyDescent="0.25">
      <c r="A33" s="16"/>
      <c r="B33" s="16"/>
      <c r="C33" s="16"/>
      <c r="D33" s="16"/>
    </row>
    <row r="34" spans="1:4" ht="15.75" x14ac:dyDescent="0.25">
      <c r="A34" s="16"/>
      <c r="B34" s="16"/>
      <c r="C34" s="16"/>
      <c r="D34" s="16"/>
    </row>
    <row r="35" spans="1:4" x14ac:dyDescent="0.25">
      <c r="A35" s="18"/>
      <c r="B35" s="18"/>
      <c r="C35" s="18"/>
      <c r="D35" s="18"/>
    </row>
    <row r="36" spans="1:4" x14ac:dyDescent="0.25">
      <c r="A36" s="18"/>
      <c r="B36" s="18"/>
      <c r="C36" s="18"/>
      <c r="D36" s="18"/>
    </row>
    <row r="37" spans="1:4" x14ac:dyDescent="0.25">
      <c r="A37" s="18"/>
      <c r="B37" s="18"/>
      <c r="C37" s="18"/>
      <c r="D37" s="18"/>
    </row>
    <row r="38" spans="1:4" x14ac:dyDescent="0.25">
      <c r="A38" s="18"/>
      <c r="B38" s="18"/>
      <c r="C38" s="18"/>
      <c r="D38" s="18"/>
    </row>
    <row r="39" spans="1:4" x14ac:dyDescent="0.25">
      <c r="A39" s="18"/>
      <c r="B39" s="18"/>
      <c r="C39" s="18"/>
      <c r="D39" s="18"/>
    </row>
  </sheetData>
  <mergeCells count="2">
    <mergeCell ref="B8:D8"/>
    <mergeCell ref="A2:D2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1"/>
  <sheetViews>
    <sheetView workbookViewId="0">
      <selection activeCell="A12" sqref="A12:D12"/>
    </sheetView>
  </sheetViews>
  <sheetFormatPr defaultRowHeight="15" x14ac:dyDescent="0.25"/>
  <cols>
    <col min="1" max="1" width="56.28515625" bestFit="1" customWidth="1"/>
    <col min="2" max="4" width="16.42578125" bestFit="1" customWidth="1"/>
  </cols>
  <sheetData>
    <row r="2" spans="1:5" ht="43.5" customHeight="1" x14ac:dyDescent="0.3">
      <c r="A2" s="382" t="s">
        <v>277</v>
      </c>
      <c r="B2" s="382"/>
      <c r="C2" s="382"/>
      <c r="D2" s="382"/>
    </row>
    <row r="3" spans="1:5" ht="18.75" x14ac:dyDescent="0.3">
      <c r="A3" s="210"/>
      <c r="B3" s="210"/>
      <c r="C3" s="210"/>
      <c r="D3" s="210"/>
    </row>
    <row r="4" spans="1:5" ht="18.75" x14ac:dyDescent="0.3">
      <c r="A4" s="210"/>
      <c r="B4" s="210"/>
      <c r="C4" s="210"/>
      <c r="D4" s="210"/>
    </row>
    <row r="5" spans="1:5" ht="16.5" thickBot="1" x14ac:dyDescent="0.3">
      <c r="A5" s="22"/>
      <c r="B5" s="23" t="s">
        <v>44</v>
      </c>
      <c r="C5" s="69" t="s">
        <v>45</v>
      </c>
      <c r="D5" s="69" t="s">
        <v>282</v>
      </c>
    </row>
    <row r="6" spans="1:5" ht="16.5" thickTop="1" x14ac:dyDescent="0.25">
      <c r="A6" s="71" t="s">
        <v>278</v>
      </c>
      <c r="B6" s="72">
        <v>21117.982</v>
      </c>
      <c r="C6" s="73">
        <v>31645.462</v>
      </c>
      <c r="D6" s="73">
        <v>31645.462</v>
      </c>
    </row>
    <row r="7" spans="1:5" ht="15.75" x14ac:dyDescent="0.25">
      <c r="A7" s="74" t="s">
        <v>46</v>
      </c>
      <c r="B7" s="24">
        <v>2686.6</v>
      </c>
      <c r="C7" s="24">
        <v>2686.6</v>
      </c>
      <c r="D7" s="24">
        <v>2686.6</v>
      </c>
    </row>
    <row r="8" spans="1:5" ht="15.75" x14ac:dyDescent="0.25">
      <c r="A8" s="74" t="s">
        <v>47</v>
      </c>
      <c r="B8" s="383">
        <v>54166.65</v>
      </c>
      <c r="C8" s="384"/>
      <c r="D8" s="380"/>
    </row>
    <row r="9" spans="1:5" ht="15.75" x14ac:dyDescent="0.25">
      <c r="A9" s="211" t="s">
        <v>276</v>
      </c>
      <c r="B9" s="2">
        <v>46</v>
      </c>
      <c r="C9" s="2">
        <v>445</v>
      </c>
      <c r="D9" s="2">
        <v>17</v>
      </c>
      <c r="E9">
        <f>SUM(B9:D9)</f>
        <v>508</v>
      </c>
    </row>
    <row r="10" spans="1:5" ht="15.75" x14ac:dyDescent="0.25">
      <c r="A10" s="211" t="s">
        <v>283</v>
      </c>
      <c r="B10" s="212">
        <f>(B6+B7)*B9</f>
        <v>1095010.7719999999</v>
      </c>
      <c r="C10" s="212">
        <f t="shared" ref="C10:D10" si="0">(C6+C7)*C9</f>
        <v>15277767.59</v>
      </c>
      <c r="D10" s="212">
        <f t="shared" si="0"/>
        <v>583645.054</v>
      </c>
      <c r="E10" s="209"/>
    </row>
    <row r="11" spans="1:5" ht="15.75" x14ac:dyDescent="0.25">
      <c r="A11" s="168" t="s">
        <v>47</v>
      </c>
      <c r="B11" s="213">
        <f>B8/E9*B9</f>
        <v>4904.8541338582681</v>
      </c>
      <c r="C11" s="213">
        <f>B8/E9*C9</f>
        <v>47449.132381889765</v>
      </c>
      <c r="D11" s="213">
        <f>B8/E9*D9</f>
        <v>1812.6634842519686</v>
      </c>
      <c r="E11" s="209"/>
    </row>
    <row r="12" spans="1:5" ht="47.25" x14ac:dyDescent="0.25">
      <c r="A12" s="214" t="s">
        <v>279</v>
      </c>
      <c r="B12" s="212">
        <f>(B10+B11)*15/100</f>
        <v>164987.34392007871</v>
      </c>
      <c r="C12" s="212">
        <f t="shared" ref="C12:D12" si="1">(C10+C11)*15/100</f>
        <v>2298782.5083572837</v>
      </c>
      <c r="D12" s="212">
        <f t="shared" si="1"/>
        <v>87818.65762263778</v>
      </c>
    </row>
    <row r="13" spans="1:5" s="278" customFormat="1" x14ac:dyDescent="0.25"/>
    <row r="14" spans="1:5" s="278" customFormat="1" ht="15.75" x14ac:dyDescent="0.25">
      <c r="A14" s="279"/>
      <c r="B14" s="280"/>
      <c r="C14" s="280"/>
      <c r="D14" s="280"/>
    </row>
    <row r="15" spans="1:5" s="278" customFormat="1" x14ac:dyDescent="0.25"/>
    <row r="16" spans="1:5" s="278" customFormat="1" x14ac:dyDescent="0.25"/>
    <row r="17" s="278" customFormat="1" x14ac:dyDescent="0.25"/>
    <row r="18" s="278" customFormat="1" x14ac:dyDescent="0.25"/>
    <row r="19" s="278" customFormat="1" x14ac:dyDescent="0.25"/>
    <row r="20" s="278" customFormat="1" x14ac:dyDescent="0.25"/>
    <row r="21" s="278" customFormat="1" x14ac:dyDescent="0.25"/>
  </sheetData>
  <mergeCells count="2">
    <mergeCell ref="A2:D2"/>
    <mergeCell ref="B8:D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opLeftCell="A17" zoomScaleNormal="100" workbookViewId="0">
      <selection activeCell="A36" sqref="A36:F36"/>
    </sheetView>
  </sheetViews>
  <sheetFormatPr defaultRowHeight="15" x14ac:dyDescent="0.25"/>
  <cols>
    <col min="1" max="1" width="10.140625" bestFit="1" customWidth="1"/>
    <col min="2" max="2" width="37.42578125" customWidth="1"/>
    <col min="4" max="4" width="17" customWidth="1"/>
    <col min="5" max="5" width="0.140625" customWidth="1"/>
    <col min="6" max="6" width="17.42578125" customWidth="1"/>
    <col min="7" max="7" width="9.140625" hidden="1" customWidth="1"/>
    <col min="8" max="8" width="13.5703125" bestFit="1" customWidth="1"/>
    <col min="10" max="10" width="10.85546875" bestFit="1" customWidth="1"/>
  </cols>
  <sheetData>
    <row r="1" spans="1:13" ht="18.75" x14ac:dyDescent="0.3">
      <c r="A1" s="330" t="s">
        <v>84</v>
      </c>
      <c r="B1" s="330"/>
      <c r="C1" s="330"/>
      <c r="D1" s="330"/>
      <c r="E1" s="330"/>
      <c r="F1" s="330"/>
      <c r="G1" s="281"/>
      <c r="H1" s="281"/>
      <c r="I1" s="281"/>
    </row>
    <row r="2" spans="1:13" ht="18.75" x14ac:dyDescent="0.3">
      <c r="L2" s="385" t="s">
        <v>270</v>
      </c>
      <c r="M2" s="385"/>
    </row>
    <row r="3" spans="1:13" ht="18.75" x14ac:dyDescent="0.3">
      <c r="B3" s="1"/>
      <c r="C3" s="1"/>
      <c r="F3" s="385"/>
      <c r="G3" s="385"/>
    </row>
    <row r="5" spans="1:13" ht="82.5" customHeight="1" x14ac:dyDescent="0.25">
      <c r="A5" s="331" t="s">
        <v>1</v>
      </c>
      <c r="B5" s="331" t="s">
        <v>2</v>
      </c>
      <c r="C5" s="335" t="s">
        <v>3</v>
      </c>
      <c r="D5" s="386" t="s">
        <v>246</v>
      </c>
      <c r="E5" s="387"/>
      <c r="F5" s="388" t="s">
        <v>291</v>
      </c>
      <c r="G5" s="389"/>
      <c r="H5" s="386" t="s">
        <v>45</v>
      </c>
      <c r="I5" s="387"/>
    </row>
    <row r="6" spans="1:13" ht="178.5" x14ac:dyDescent="0.25">
      <c r="A6" s="332"/>
      <c r="B6" s="332"/>
      <c r="C6" s="332"/>
      <c r="D6" s="14" t="s">
        <v>5</v>
      </c>
      <c r="E6" s="14" t="s">
        <v>6</v>
      </c>
      <c r="F6" s="180" t="s">
        <v>247</v>
      </c>
      <c r="G6" s="14" t="s">
        <v>6</v>
      </c>
      <c r="H6" s="14" t="s">
        <v>7</v>
      </c>
      <c r="I6" s="14" t="s">
        <v>6</v>
      </c>
    </row>
    <row r="7" spans="1:13" x14ac:dyDescent="0.25">
      <c r="A7" s="3" t="s">
        <v>9</v>
      </c>
      <c r="B7" s="3" t="s">
        <v>10</v>
      </c>
      <c r="C7" s="3" t="s">
        <v>11</v>
      </c>
      <c r="D7" s="3">
        <v>1</v>
      </c>
      <c r="E7" s="3">
        <v>2</v>
      </c>
      <c r="F7" s="181">
        <v>3</v>
      </c>
      <c r="G7" s="3">
        <v>4</v>
      </c>
      <c r="H7" s="3">
        <v>5</v>
      </c>
      <c r="I7" s="3">
        <v>6</v>
      </c>
    </row>
    <row r="8" spans="1:13" ht="26.25" x14ac:dyDescent="0.25">
      <c r="A8" s="191">
        <v>1</v>
      </c>
      <c r="B8" s="192" t="s">
        <v>12</v>
      </c>
      <c r="C8" s="193">
        <v>1</v>
      </c>
      <c r="D8" s="194">
        <f>D9+D14+D15+D20</f>
        <v>571890.80166212597</v>
      </c>
      <c r="E8" s="194" t="e">
        <f>D8/$D$28</f>
        <v>#DIV/0!</v>
      </c>
      <c r="F8" s="182">
        <f>D8/$D$31</f>
        <v>1125.7692946104842</v>
      </c>
      <c r="G8" s="19"/>
      <c r="H8" s="19"/>
      <c r="I8" s="19"/>
    </row>
    <row r="9" spans="1:13" ht="25.5" x14ac:dyDescent="0.25">
      <c r="A9" s="197" t="s">
        <v>29</v>
      </c>
      <c r="B9" s="198" t="s">
        <v>13</v>
      </c>
      <c r="C9" s="199">
        <v>2</v>
      </c>
      <c r="D9" s="200">
        <f>матеріали!F15</f>
        <v>9324.1841568888885</v>
      </c>
      <c r="E9" s="200" t="e">
        <f>D9/$D$28</f>
        <v>#DIV/0!</v>
      </c>
      <c r="F9" s="196">
        <f>D9/$D$31</f>
        <v>18.35469322222222</v>
      </c>
      <c r="G9" s="19"/>
      <c r="H9" s="19"/>
      <c r="I9" s="19"/>
    </row>
    <row r="10" spans="1:13" x14ac:dyDescent="0.25">
      <c r="A10" s="11" t="s">
        <v>236</v>
      </c>
      <c r="B10" s="6" t="s">
        <v>237</v>
      </c>
      <c r="C10" s="7"/>
      <c r="D10" s="19">
        <f>(SUM(матеріали!F7:F9))/4</f>
        <v>3833.1633888888891</v>
      </c>
      <c r="E10" s="19"/>
      <c r="F10" s="182">
        <f t="shared" ref="F10:F13" si="0">D10/$D$31</f>
        <v>7.5455972222222227</v>
      </c>
      <c r="G10" s="19"/>
      <c r="H10" s="19"/>
      <c r="I10" s="19"/>
    </row>
    <row r="11" spans="1:13" x14ac:dyDescent="0.25">
      <c r="A11" s="11" t="s">
        <v>257</v>
      </c>
      <c r="B11" s="6" t="s">
        <v>258</v>
      </c>
      <c r="C11" s="7"/>
      <c r="D11" s="19">
        <f>(матеріали!F10)/4</f>
        <v>3424.4577179999997</v>
      </c>
      <c r="E11" s="19"/>
      <c r="F11" s="182">
        <f t="shared" si="0"/>
        <v>6.7410584999999994</v>
      </c>
      <c r="G11" s="19"/>
      <c r="H11" s="19"/>
      <c r="I11" s="19"/>
    </row>
    <row r="12" spans="1:13" x14ac:dyDescent="0.25">
      <c r="A12" s="11" t="s">
        <v>259</v>
      </c>
      <c r="B12" s="6" t="s">
        <v>250</v>
      </c>
      <c r="C12" s="7"/>
      <c r="D12" s="19">
        <f>(матеріали!F11+матеріали!F12)/4</f>
        <v>3.4480500000000003</v>
      </c>
      <c r="E12" s="19"/>
      <c r="F12" s="182">
        <f t="shared" si="0"/>
        <v>6.7875000000000001E-3</v>
      </c>
      <c r="G12" s="19"/>
      <c r="H12" s="19"/>
      <c r="I12" s="19"/>
    </row>
    <row r="13" spans="1:13" x14ac:dyDescent="0.25">
      <c r="A13" s="11" t="s">
        <v>260</v>
      </c>
      <c r="B13" s="6" t="s">
        <v>264</v>
      </c>
      <c r="C13" s="7"/>
      <c r="D13" s="19">
        <f>матеріали!F13/4</f>
        <v>2063.1150000000002</v>
      </c>
      <c r="E13" s="19"/>
      <c r="F13" s="182">
        <f t="shared" si="0"/>
        <v>4.0612500000000002</v>
      </c>
      <c r="G13" s="19"/>
      <c r="H13" s="19"/>
      <c r="I13" s="19"/>
    </row>
    <row r="14" spans="1:13" x14ac:dyDescent="0.25">
      <c r="A14" s="201" t="s">
        <v>30</v>
      </c>
      <c r="B14" s="202" t="s">
        <v>238</v>
      </c>
      <c r="C14" s="203">
        <v>4</v>
      </c>
      <c r="D14" s="204">
        <f>ФОП!T23</f>
        <v>261494.81520007679</v>
      </c>
      <c r="E14" s="200" t="e">
        <f>D14/$D$28</f>
        <v>#DIV/0!</v>
      </c>
      <c r="F14" s="196">
        <f t="shared" ref="F14:F22" si="1">D14/$D$31</f>
        <v>514.75357322849766</v>
      </c>
      <c r="G14" s="81"/>
      <c r="H14" s="81"/>
      <c r="I14" s="79"/>
    </row>
    <row r="15" spans="1:13" x14ac:dyDescent="0.25">
      <c r="A15" s="205" t="s">
        <v>31</v>
      </c>
      <c r="B15" s="202" t="s">
        <v>15</v>
      </c>
      <c r="C15" s="203">
        <v>6</v>
      </c>
      <c r="D15" s="204">
        <f>D16+D17+D18+D19</f>
        <v>300139.38388947141</v>
      </c>
      <c r="E15" s="200" t="e">
        <f>D15/$D$28</f>
        <v>#DIV/0!</v>
      </c>
      <c r="F15" s="196">
        <f t="shared" si="1"/>
        <v>590.82555883754219</v>
      </c>
      <c r="G15" s="81"/>
      <c r="H15" s="81"/>
      <c r="I15" s="19"/>
    </row>
    <row r="16" spans="1:13" x14ac:dyDescent="0.25">
      <c r="A16" s="85" t="s">
        <v>32</v>
      </c>
      <c r="B16" s="84" t="s">
        <v>239</v>
      </c>
      <c r="C16" s="83"/>
      <c r="D16" s="81">
        <f>D14*22/100</f>
        <v>57528.859344016892</v>
      </c>
      <c r="E16" s="19"/>
      <c r="F16" s="182">
        <f t="shared" si="1"/>
        <v>113.24578611026948</v>
      </c>
      <c r="G16" s="81"/>
      <c r="H16" s="81"/>
      <c r="I16" s="19"/>
    </row>
    <row r="17" spans="1:10" x14ac:dyDescent="0.25">
      <c r="A17" s="85" t="s">
        <v>241</v>
      </c>
      <c r="B17" s="84" t="s">
        <v>240</v>
      </c>
      <c r="C17" s="83"/>
      <c r="D17" s="81">
        <f>'інші витрати'!E8</f>
        <v>110799.88</v>
      </c>
      <c r="E17" s="19"/>
      <c r="F17" s="182">
        <f t="shared" si="1"/>
        <v>218.11</v>
      </c>
      <c r="G17" s="81"/>
      <c r="H17" s="81"/>
      <c r="I17" s="19"/>
    </row>
    <row r="18" spans="1:10" ht="26.25" x14ac:dyDescent="0.25">
      <c r="A18" s="85" t="s">
        <v>242</v>
      </c>
      <c r="B18" s="84" t="s">
        <v>244</v>
      </c>
      <c r="C18" s="83"/>
      <c r="D18" s="81">
        <f>'інші витрати'!E9</f>
        <v>89548.854545454553</v>
      </c>
      <c r="E18" s="19"/>
      <c r="F18" s="183">
        <f t="shared" si="1"/>
        <v>176.27727272727273</v>
      </c>
      <c r="G18" s="81"/>
      <c r="H18" s="81"/>
      <c r="I18" s="19"/>
    </row>
    <row r="19" spans="1:10" ht="26.25" x14ac:dyDescent="0.25">
      <c r="A19" s="85" t="s">
        <v>243</v>
      </c>
      <c r="B19" s="84" t="s">
        <v>245</v>
      </c>
      <c r="C19" s="83"/>
      <c r="D19" s="81">
        <f>'інші витрати'!E7+'інші витрати'!E10</f>
        <v>42261.79</v>
      </c>
      <c r="E19" s="19" t="e">
        <f t="shared" ref="E19:E24" si="2">D19/$D$28</f>
        <v>#DIV/0!</v>
      </c>
      <c r="F19" s="182">
        <f t="shared" si="1"/>
        <v>83.192499999999995</v>
      </c>
      <c r="G19" s="81"/>
      <c r="H19" s="81"/>
      <c r="I19" s="19"/>
    </row>
    <row r="20" spans="1:10" x14ac:dyDescent="0.25">
      <c r="A20" s="205" t="s">
        <v>33</v>
      </c>
      <c r="B20" s="202" t="s">
        <v>265</v>
      </c>
      <c r="C20" s="203">
        <v>8</v>
      </c>
      <c r="D20" s="204">
        <f>10*D9/100</f>
        <v>932.4184156888889</v>
      </c>
      <c r="E20" s="200" t="e">
        <f t="shared" si="2"/>
        <v>#DIV/0!</v>
      </c>
      <c r="F20" s="196">
        <f t="shared" si="1"/>
        <v>1.8354693222222223</v>
      </c>
      <c r="G20" s="81"/>
      <c r="H20" s="81"/>
      <c r="I20" s="19"/>
    </row>
    <row r="21" spans="1:10" x14ac:dyDescent="0.25">
      <c r="A21" s="3">
        <v>2</v>
      </c>
      <c r="B21" s="5" t="s">
        <v>266</v>
      </c>
      <c r="C21" s="2">
        <v>10</v>
      </c>
      <c r="D21" s="19">
        <f>15*D8/100</f>
        <v>85783.62024931889</v>
      </c>
      <c r="E21" s="19" t="e">
        <f t="shared" si="2"/>
        <v>#DIV/0!</v>
      </c>
      <c r="F21" s="182">
        <f t="shared" si="1"/>
        <v>168.86539419157262</v>
      </c>
      <c r="G21" s="19"/>
      <c r="H21" s="19"/>
      <c r="I21" s="19"/>
    </row>
    <row r="22" spans="1:10" x14ac:dyDescent="0.25">
      <c r="A22" s="3">
        <v>3</v>
      </c>
      <c r="B22" s="5" t="s">
        <v>21</v>
      </c>
      <c r="C22" s="2">
        <v>17</v>
      </c>
      <c r="D22" s="19">
        <f>D8+D21</f>
        <v>657674.42191144486</v>
      </c>
      <c r="E22" s="19" t="e">
        <f t="shared" si="2"/>
        <v>#DIV/0!</v>
      </c>
      <c r="F22" s="182">
        <f t="shared" si="1"/>
        <v>1294.6346888020569</v>
      </c>
      <c r="G22" s="19"/>
      <c r="H22" s="19"/>
      <c r="I22" s="19"/>
      <c r="J22" s="209">
        <f>F10+F11+F12+F13+F14+F16+F17+F18+F19+F20+F21</f>
        <v>1294.6346888020571</v>
      </c>
    </row>
    <row r="23" spans="1:10" x14ac:dyDescent="0.25">
      <c r="A23" s="3">
        <v>4</v>
      </c>
      <c r="B23" s="5" t="s">
        <v>267</v>
      </c>
      <c r="C23" s="2">
        <v>18</v>
      </c>
      <c r="D23" s="19">
        <f>D22*3/100</f>
        <v>19730.232657343346</v>
      </c>
      <c r="E23" s="19" t="e">
        <f t="shared" si="2"/>
        <v>#DIV/0!</v>
      </c>
      <c r="F23" s="182">
        <f t="shared" ref="F23:F29" si="3">D23/$D$31</f>
        <v>38.839040664061706</v>
      </c>
      <c r="G23" s="19"/>
      <c r="H23" s="19"/>
      <c r="I23" s="19"/>
      <c r="J23" s="209">
        <f>J22*1.03*1.2</f>
        <v>1600.1684753593424</v>
      </c>
    </row>
    <row r="24" spans="1:10" ht="26.25" x14ac:dyDescent="0.25">
      <c r="A24" s="3">
        <v>5</v>
      </c>
      <c r="B24" s="5" t="s">
        <v>25</v>
      </c>
      <c r="C24" s="2">
        <v>21</v>
      </c>
      <c r="D24" s="19">
        <f>D22+D23</f>
        <v>677404.65456878825</v>
      </c>
      <c r="E24" s="19" t="e">
        <f t="shared" si="2"/>
        <v>#DIV/0!</v>
      </c>
      <c r="F24" s="182">
        <f t="shared" si="3"/>
        <v>1333.4737294661186</v>
      </c>
      <c r="G24" s="19"/>
      <c r="H24" s="19"/>
      <c r="I24" s="19"/>
    </row>
    <row r="25" spans="1:10" x14ac:dyDescent="0.25">
      <c r="A25" s="3">
        <v>6</v>
      </c>
      <c r="B25" s="5" t="s">
        <v>268</v>
      </c>
      <c r="C25" s="2"/>
      <c r="D25" s="19">
        <f>D24*20/100</f>
        <v>135480.93091375765</v>
      </c>
      <c r="E25" s="19"/>
      <c r="F25" s="182">
        <f t="shared" si="3"/>
        <v>266.69474589322374</v>
      </c>
      <c r="G25" s="19"/>
      <c r="H25" s="19"/>
      <c r="I25" s="19"/>
    </row>
    <row r="26" spans="1:10" ht="51.75" x14ac:dyDescent="0.25">
      <c r="A26" s="206">
        <v>7</v>
      </c>
      <c r="B26" s="207" t="s">
        <v>269</v>
      </c>
      <c r="C26" s="208"/>
      <c r="D26" s="195">
        <f>D24+D25</f>
        <v>812885.5854825459</v>
      </c>
      <c r="E26" s="195"/>
      <c r="F26" s="196">
        <f t="shared" si="3"/>
        <v>1600.1684753593422</v>
      </c>
      <c r="G26" s="19"/>
      <c r="H26" s="19"/>
      <c r="I26" s="19"/>
    </row>
    <row r="27" spans="1:10" x14ac:dyDescent="0.25">
      <c r="A27" s="3">
        <v>8</v>
      </c>
      <c r="B27" s="5" t="s">
        <v>26</v>
      </c>
      <c r="C27" s="2">
        <v>22</v>
      </c>
      <c r="D27" s="19">
        <f>D26/12</f>
        <v>67740.465456878825</v>
      </c>
      <c r="E27" s="19"/>
      <c r="F27" s="182">
        <f t="shared" si="3"/>
        <v>133.34737294661187</v>
      </c>
      <c r="G27" s="19"/>
      <c r="H27" s="19"/>
      <c r="I27" s="19"/>
    </row>
    <row r="28" spans="1:10" x14ac:dyDescent="0.25">
      <c r="A28" s="13">
        <v>9</v>
      </c>
      <c r="B28" s="9" t="s">
        <v>27</v>
      </c>
      <c r="C28" s="8">
        <v>23</v>
      </c>
      <c r="D28" s="190"/>
      <c r="E28" s="20"/>
      <c r="F28" s="182">
        <f t="shared" si="3"/>
        <v>0</v>
      </c>
      <c r="G28" s="20"/>
      <c r="H28" s="20"/>
      <c r="I28" s="20"/>
    </row>
    <row r="29" spans="1:10" x14ac:dyDescent="0.25">
      <c r="A29" s="3">
        <v>10</v>
      </c>
      <c r="B29" s="5" t="s">
        <v>28</v>
      </c>
      <c r="C29" s="2">
        <v>24</v>
      </c>
      <c r="D29" s="19">
        <f>D27*3</f>
        <v>203221.39637063647</v>
      </c>
      <c r="E29" s="19"/>
      <c r="F29" s="182">
        <f t="shared" si="3"/>
        <v>400.04211883983555</v>
      </c>
      <c r="G29" s="19"/>
      <c r="H29" s="19"/>
      <c r="I29" s="19"/>
    </row>
    <row r="30" spans="1:10" ht="1.5" customHeight="1" x14ac:dyDescent="0.25">
      <c r="B30" s="179" t="s">
        <v>234</v>
      </c>
      <c r="D30" s="163" t="e">
        <f>D24/D28</f>
        <v>#DIV/0!</v>
      </c>
    </row>
    <row r="31" spans="1:10" hidden="1" x14ac:dyDescent="0.25">
      <c r="B31" s="177" t="s">
        <v>95</v>
      </c>
      <c r="D31">
        <v>508</v>
      </c>
    </row>
    <row r="32" spans="1:10" hidden="1" x14ac:dyDescent="0.25">
      <c r="B32" s="177" t="s">
        <v>136</v>
      </c>
      <c r="D32" s="178">
        <f>D24/D31</f>
        <v>1333.4737294661186</v>
      </c>
    </row>
    <row r="33" spans="1:6" hidden="1" x14ac:dyDescent="0.25">
      <c r="D33" s="178">
        <f>D32/4</f>
        <v>333.36843236652965</v>
      </c>
    </row>
    <row r="36" spans="1:6" x14ac:dyDescent="0.25">
      <c r="A36" s="336" t="s">
        <v>537</v>
      </c>
      <c r="B36" s="336"/>
      <c r="C36" s="336"/>
      <c r="D36" s="336"/>
      <c r="E36" s="336"/>
      <c r="F36" s="336"/>
    </row>
  </sheetData>
  <mergeCells count="10">
    <mergeCell ref="L2:M2"/>
    <mergeCell ref="A1:F1"/>
    <mergeCell ref="A36:F36"/>
    <mergeCell ref="A5:A6"/>
    <mergeCell ref="B5:B6"/>
    <mergeCell ref="C5:C6"/>
    <mergeCell ref="D5:E5"/>
    <mergeCell ref="F5:G5"/>
    <mergeCell ref="H5:I5"/>
    <mergeCell ref="F3:G3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5</vt:i4>
      </vt:variant>
    </vt:vector>
  </HeadingPairs>
  <TitlesOfParts>
    <vt:vector size="20" baseType="lpstr">
      <vt:lpstr>встановлення</vt:lpstr>
      <vt:lpstr>заміна</vt:lpstr>
      <vt:lpstr>ФОП</vt:lpstr>
      <vt:lpstr>Аркуш6</vt:lpstr>
      <vt:lpstr>матеріали</vt:lpstr>
      <vt:lpstr>інші витрати</vt:lpstr>
      <vt:lpstr>вартість лічильника</vt:lpstr>
      <vt:lpstr>обмінний фонд</vt:lpstr>
      <vt:lpstr>обслуговування</vt:lpstr>
      <vt:lpstr>Додаток 2</vt:lpstr>
      <vt:lpstr>Додаток 4</vt:lpstr>
      <vt:lpstr>Додаток 5</vt:lpstr>
      <vt:lpstr>Додаток 6</vt:lpstr>
      <vt:lpstr>Додаток 1</vt:lpstr>
      <vt:lpstr>Додаток 3</vt:lpstr>
      <vt:lpstr>'Додаток 2'!Область_печати</vt:lpstr>
      <vt:lpstr>'Додаток 3'!Область_печати</vt:lpstr>
      <vt:lpstr>'Додаток 4'!Область_печати</vt:lpstr>
      <vt:lpstr>'Додаток 5'!Область_печати</vt:lpstr>
      <vt:lpstr>'Додаток 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2019-10-18T08:18:12Z</dcterms:modified>
</cp:coreProperties>
</file>