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F8000F19-ECB8-4EB2-AAF2-4F4FBD777E4A}" xr6:coauthVersionLast="40" xr6:coauthVersionMax="40" xr10:uidLastSave="{00000000-0000-0000-0000-000000000000}"/>
  <bookViews>
    <workbookView xWindow="-120" yWindow="-120" windowWidth="2064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Лист1!$A$1:$W$44</definedName>
  </definedNames>
  <calcPr calcId="181029"/>
</workbook>
</file>

<file path=xl/calcChain.xml><?xml version="1.0" encoding="utf-8"?>
<calcChain xmlns="http://schemas.openxmlformats.org/spreadsheetml/2006/main">
  <c r="T11" i="1" l="1"/>
  <c r="O11" i="1"/>
  <c r="J11" i="1"/>
  <c r="M18" i="1"/>
  <c r="I31" i="1"/>
  <c r="I38" i="1"/>
  <c r="H18" i="1"/>
  <c r="H9" i="1"/>
  <c r="H8" i="1" l="1"/>
  <c r="T19" i="1"/>
  <c r="T10" i="1"/>
  <c r="O19" i="1"/>
  <c r="O10" i="1"/>
  <c r="J19" i="1"/>
  <c r="J10" i="1"/>
  <c r="E20" i="1" l="1"/>
  <c r="F20" i="1" s="1"/>
  <c r="C20" i="1"/>
  <c r="D20" i="1" s="1"/>
  <c r="H25" i="1"/>
  <c r="U19" i="1"/>
  <c r="U18" i="1" s="1"/>
  <c r="P19" i="1"/>
  <c r="P18" i="1" s="1"/>
  <c r="K19" i="1"/>
  <c r="K18" i="1" s="1"/>
  <c r="K10" i="1"/>
  <c r="K9" i="1" s="1"/>
  <c r="U10" i="1"/>
  <c r="P10" i="1"/>
  <c r="F37" i="1" l="1"/>
  <c r="F36" i="1"/>
  <c r="F35" i="1"/>
  <c r="F34" i="1"/>
  <c r="E32" i="1"/>
  <c r="F32" i="1" s="1"/>
  <c r="C32" i="1"/>
  <c r="D32" i="1" s="1"/>
  <c r="P33" i="1" l="1"/>
  <c r="O33" i="1"/>
  <c r="O25" i="1"/>
  <c r="P22" i="1"/>
  <c r="O22" i="1"/>
  <c r="O18" i="1"/>
  <c r="P9" i="1"/>
  <c r="O9" i="1"/>
  <c r="O8" i="1" s="1"/>
  <c r="O31" i="1" s="1"/>
  <c r="U33" i="1"/>
  <c r="T33" i="1"/>
  <c r="T25" i="1"/>
  <c r="U22" i="1"/>
  <c r="T22" i="1"/>
  <c r="T18" i="1"/>
  <c r="U9" i="1"/>
  <c r="T9" i="1"/>
  <c r="T8" i="1" s="1"/>
  <c r="E40" i="1"/>
  <c r="E33" i="1"/>
  <c r="F33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E24" i="1"/>
  <c r="F24" i="1" s="1"/>
  <c r="E23" i="1"/>
  <c r="F23" i="1" s="1"/>
  <c r="F22" i="1" s="1"/>
  <c r="E21" i="1"/>
  <c r="F21" i="1" s="1"/>
  <c r="E19" i="1"/>
  <c r="F19" i="1" s="1"/>
  <c r="E17" i="1"/>
  <c r="F17" i="1" s="1"/>
  <c r="E16" i="1"/>
  <c r="F16" i="1" s="1"/>
  <c r="E15" i="1"/>
  <c r="F15" i="1" s="1"/>
  <c r="E14" i="1"/>
  <c r="E13" i="1"/>
  <c r="E12" i="1"/>
  <c r="F12" i="1" s="1"/>
  <c r="E11" i="1"/>
  <c r="F11" i="1" s="1"/>
  <c r="E10" i="1"/>
  <c r="F10" i="1" s="1"/>
  <c r="K33" i="1"/>
  <c r="J33" i="1"/>
  <c r="J25" i="1"/>
  <c r="K22" i="1"/>
  <c r="K8" i="1" s="1"/>
  <c r="K31" i="1" s="1"/>
  <c r="J22" i="1"/>
  <c r="J18" i="1"/>
  <c r="J9" i="1"/>
  <c r="C14" i="1"/>
  <c r="C13" i="1"/>
  <c r="C30" i="1"/>
  <c r="D30" i="1" s="1"/>
  <c r="C29" i="1"/>
  <c r="D29" i="1" s="1"/>
  <c r="C28" i="1"/>
  <c r="D28" i="1" s="1"/>
  <c r="I33" i="1"/>
  <c r="H33" i="1"/>
  <c r="I22" i="1"/>
  <c r="H22" i="1"/>
  <c r="S33" i="1"/>
  <c r="S38" i="1" s="1"/>
  <c r="R33" i="1"/>
  <c r="R25" i="1"/>
  <c r="S22" i="1"/>
  <c r="R22" i="1"/>
  <c r="R18" i="1"/>
  <c r="N33" i="1"/>
  <c r="N38" i="1" s="1"/>
  <c r="N22" i="1"/>
  <c r="M22" i="1"/>
  <c r="H31" i="1" l="1"/>
  <c r="H41" i="1" s="1"/>
  <c r="J8" i="1"/>
  <c r="J31" i="1" s="1"/>
  <c r="J38" i="1" s="1"/>
  <c r="K38" i="1"/>
  <c r="K39" i="1" s="1"/>
  <c r="E22" i="1"/>
  <c r="F25" i="1"/>
  <c r="U8" i="1"/>
  <c r="U31" i="1" s="1"/>
  <c r="U38" i="1" s="1"/>
  <c r="U39" i="1" s="1"/>
  <c r="P8" i="1"/>
  <c r="P31" i="1" s="1"/>
  <c r="E18" i="1"/>
  <c r="F18" i="1" s="1"/>
  <c r="F9" i="1"/>
  <c r="E9" i="1"/>
  <c r="E8" i="1" s="1"/>
  <c r="E31" i="1" s="1"/>
  <c r="E38" i="1" s="1"/>
  <c r="T31" i="1"/>
  <c r="T38" i="1" s="1"/>
  <c r="O41" i="1"/>
  <c r="P38" i="1"/>
  <c r="P39" i="1" s="1"/>
  <c r="O38" i="1"/>
  <c r="T41" i="1"/>
  <c r="J41" i="1"/>
  <c r="N39" i="1"/>
  <c r="R41" i="1"/>
  <c r="H38" i="1"/>
  <c r="D34" i="1"/>
  <c r="D35" i="1"/>
  <c r="D36" i="1"/>
  <c r="D37" i="1"/>
  <c r="C27" i="1"/>
  <c r="D27" i="1" s="1"/>
  <c r="C26" i="1"/>
  <c r="C24" i="1"/>
  <c r="D24" i="1" s="1"/>
  <c r="C23" i="1"/>
  <c r="C19" i="1"/>
  <c r="D19" i="1" s="1"/>
  <c r="C21" i="1"/>
  <c r="D21" i="1" s="1"/>
  <c r="C17" i="1"/>
  <c r="D17" i="1" s="1"/>
  <c r="C16" i="1"/>
  <c r="D16" i="1" s="1"/>
  <c r="C10" i="1"/>
  <c r="C11" i="1"/>
  <c r="C12" i="1"/>
  <c r="D12" i="1" s="1"/>
  <c r="C15" i="1"/>
  <c r="D15" i="1" s="1"/>
  <c r="C40" i="1"/>
  <c r="D11" i="1" l="1"/>
  <c r="C39" i="1"/>
  <c r="F8" i="1"/>
  <c r="F31" i="1" s="1"/>
  <c r="F38" i="1" s="1"/>
  <c r="F39" i="1" s="1"/>
  <c r="E41" i="1"/>
  <c r="C22" i="1"/>
  <c r="D23" i="1"/>
  <c r="D22" i="1" s="1"/>
  <c r="C25" i="1"/>
  <c r="D26" i="1"/>
  <c r="D25" i="1" s="1"/>
  <c r="S39" i="1"/>
  <c r="C9" i="1"/>
  <c r="C18" i="1"/>
  <c r="D18" i="1" s="1"/>
  <c r="D10" i="1"/>
  <c r="M33" i="1"/>
  <c r="M38" i="1" s="1"/>
  <c r="M25" i="1"/>
  <c r="C33" i="1"/>
  <c r="D9" i="1" l="1"/>
  <c r="D8" i="1" s="1"/>
  <c r="D31" i="1" s="1"/>
  <c r="D33" i="1"/>
  <c r="C8" i="1"/>
  <c r="C31" i="1" s="1"/>
  <c r="M41" i="1"/>
  <c r="D38" i="1" l="1"/>
  <c r="D39" i="1" s="1"/>
  <c r="C41" i="1"/>
</calcChain>
</file>

<file path=xl/sharedStrings.xml><?xml version="1.0" encoding="utf-8"?>
<sst xmlns="http://schemas.openxmlformats.org/spreadsheetml/2006/main" count="98" uniqueCount="74">
  <si>
    <t xml:space="preserve">N з/п </t>
  </si>
  <si>
    <t xml:space="preserve">Найменування показників </t>
  </si>
  <si>
    <t xml:space="preserve">Сумарні та середньо зважені показники                  </t>
  </si>
  <si>
    <t>тис.грн на рік</t>
  </si>
  <si>
    <t>грн/Гкал</t>
  </si>
  <si>
    <t xml:space="preserve">Виробнича собівартість, у т. ч.: </t>
  </si>
  <si>
    <t xml:space="preserve">прямі матеріальні витрати, у т. ч.: </t>
  </si>
  <si>
    <t xml:space="preserve">транспортування теплової енергії тепловими мережами інших підприємств </t>
  </si>
  <si>
    <t xml:space="preserve">вода для технологічних потреб та водовідведення </t>
  </si>
  <si>
    <t xml:space="preserve">матеріали, запасні частини та інші матеріальні ресурси </t>
  </si>
  <si>
    <t xml:space="preserve">інші прямі витрати, у т. ч.: </t>
  </si>
  <si>
    <t xml:space="preserve">амортизаційні відрахування </t>
  </si>
  <si>
    <t xml:space="preserve">інші прямі витрати </t>
  </si>
  <si>
    <t xml:space="preserve">загальновиробничі витрати, у т. ч.: </t>
  </si>
  <si>
    <t xml:space="preserve">інші витрати </t>
  </si>
  <si>
    <t xml:space="preserve">Адміністративні витрати, у т. ч.: </t>
  </si>
  <si>
    <t>Інші операційні витрати</t>
  </si>
  <si>
    <t xml:space="preserve">Фінансові витрати </t>
  </si>
  <si>
    <t>Повна собівартість</t>
  </si>
  <si>
    <t xml:space="preserve">Розрахунковий прибуток, у т. ч.: </t>
  </si>
  <si>
    <t xml:space="preserve">податок на прибуток </t>
  </si>
  <si>
    <t xml:space="preserve">на розвиток виробництва (виробничі інвестиції) </t>
  </si>
  <si>
    <t xml:space="preserve">Вартість  теплової енергії за відповідними тарифами </t>
  </si>
  <si>
    <t>Тарифи на теплову енергію, грн/Гкал</t>
  </si>
  <si>
    <t>1.1</t>
  </si>
  <si>
    <t>1.1.1</t>
  </si>
  <si>
    <t>1.1.2</t>
  </si>
  <si>
    <t>1.1.3</t>
  </si>
  <si>
    <t>1.1.4</t>
  </si>
  <si>
    <t>1.1.5</t>
  </si>
  <si>
    <t>1.1.6</t>
  </si>
  <si>
    <t>1.2</t>
  </si>
  <si>
    <t>1.3</t>
  </si>
  <si>
    <t>1.3.1</t>
  </si>
  <si>
    <t>1.3.2</t>
  </si>
  <si>
    <t>1.4</t>
  </si>
  <si>
    <t>1.4.1</t>
  </si>
  <si>
    <t>1.4.2</t>
  </si>
  <si>
    <t>2</t>
  </si>
  <si>
    <t>2.1</t>
  </si>
  <si>
    <t>2.2</t>
  </si>
  <si>
    <t>%</t>
  </si>
  <si>
    <t>Відхилення</t>
  </si>
  <si>
    <t>1.1.7</t>
  </si>
  <si>
    <t xml:space="preserve">витрати на паливо </t>
  </si>
  <si>
    <t>витрати на електроенергію</t>
  </si>
  <si>
    <t>собівартість теплової енергії власних ТЕЦ, ТЕС, КГУ</t>
  </si>
  <si>
    <t>витрати на покупну теплову енергію</t>
  </si>
  <si>
    <t>Обсяг реалізації теплової енергії власним споживачам, Гкал</t>
  </si>
  <si>
    <t>Рівень рентабельності, %</t>
  </si>
  <si>
    <t>прямі витрати на оплату праці з відрахуваннями на соціальні заходи</t>
  </si>
  <si>
    <t>витрати на оплату праці з відрахуваннями на соціальні заходи</t>
  </si>
  <si>
    <t>Витрати на збут</t>
  </si>
  <si>
    <t>Витрати на покриття втрат</t>
  </si>
  <si>
    <t>8.1</t>
  </si>
  <si>
    <t>8.2</t>
  </si>
  <si>
    <t>резервний фонд (капітал) та дивіденди</t>
  </si>
  <si>
    <t>8.3</t>
  </si>
  <si>
    <t>8.4</t>
  </si>
  <si>
    <t>інше використання прибутку (прибуток у тарифах ТЕЦ, ТЕС, КГУ)</t>
  </si>
  <si>
    <t>по ДМП "Івано-Франківськтеплокомуненерго"</t>
  </si>
  <si>
    <t xml:space="preserve">                           В.о. заступника директора з стратегічного розвитку                                                               Лесів  І.Я.</t>
  </si>
  <si>
    <t>1.3.3</t>
  </si>
  <si>
    <t>внески на регулювання</t>
  </si>
  <si>
    <t>**Додаток 1 до Постанови НКРЕКП від 30.04.15р. №1378 (у редакції Постанови КНРЕКП від 09.11.2017р. №1391)</t>
  </si>
  <si>
    <r>
      <t xml:space="preserve">Сумарні та середньо зважені показники  </t>
    </r>
    <r>
      <rPr>
        <b/>
        <sz val="16"/>
        <color theme="1"/>
        <rFont val="Times New Roman"/>
        <family val="1"/>
        <charset val="204"/>
      </rPr>
      <t>після реалізації  ІП</t>
    </r>
  </si>
  <si>
    <r>
      <t xml:space="preserve">Для потреб населення </t>
    </r>
    <r>
      <rPr>
        <b/>
        <sz val="16"/>
        <color theme="1"/>
        <rFont val="Times New Roman"/>
        <family val="1"/>
        <charset val="204"/>
      </rPr>
      <t>після реалізації  ІП</t>
    </r>
  </si>
  <si>
    <r>
      <t xml:space="preserve">Для потреб бюджетних установ </t>
    </r>
    <r>
      <rPr>
        <b/>
        <sz val="16"/>
        <color theme="1"/>
        <rFont val="Times New Roman"/>
        <family val="1"/>
        <charset val="204"/>
      </rPr>
      <t>після реалізації  ІП</t>
    </r>
  </si>
  <si>
    <r>
      <t xml:space="preserve">Для потреб інших споживачів </t>
    </r>
    <r>
      <rPr>
        <b/>
        <sz val="16"/>
        <color theme="1"/>
        <rFont val="Times New Roman"/>
        <family val="1"/>
        <charset val="204"/>
      </rPr>
      <t>після реалізації  ІП</t>
    </r>
  </si>
  <si>
    <t>*Постанова НКРЕКП від 31.03.2015р. №1171 (Підпункт пункту 1 в редакції постанови НКРЕКП від 09.11.2017р. №1392)</t>
  </si>
  <si>
    <t xml:space="preserve">Аналіз впливу результатів реалізації Інвестпрограми на 2019 рік на структуру тарифу та фінансово-господарську діяльність у прогнозному періоді  </t>
  </si>
  <si>
    <t>Для потреб населення станом на 01.01.19р.*</t>
  </si>
  <si>
    <t>Для потреб інших споживачів станом на 01.01.19р.**</t>
  </si>
  <si>
    <t>Для потреб бюджетних установ станом на 01.01.19р.**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</si>
</sst>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г_р_н_._-;\-* #,##0.00\ _г_р_н_._-;_-* &quot;-&quot;??\ _г_р_н_._-;_-@_-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Calibri"/>
      <family val="2"/>
    </font>
    <font>
      <b/>
      <sz val="11.5"/>
      <name val="Times New Roman"/>
      <family val="1"/>
      <charset val="204"/>
    </font>
    <font>
      <sz val="11.5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Arial"/>
      <family val="2"/>
      <charset val="204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wrapText="1"/>
    </xf>
    <xf numFmtId="0" fontId="1" fillId="0" borderId="0" xfId="2" applyFill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0" borderId="0" xfId="0" applyFont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9" fillId="0" borderId="4" xfId="0" applyFont="1" applyBorder="1"/>
    <xf numFmtId="0" fontId="11" fillId="0" borderId="4" xfId="0" applyFont="1" applyBorder="1"/>
    <xf numFmtId="2" fontId="17" fillId="0" borderId="13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2" fontId="17" fillId="0" borderId="4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2" fontId="15" fillId="0" borderId="13" xfId="0" applyNumberFormat="1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2" fontId="15" fillId="0" borderId="14" xfId="0" applyNumberFormat="1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2" fontId="17" fillId="0" borderId="14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5" fillId="0" borderId="14" xfId="0" applyFont="1" applyFill="1" applyBorder="1" applyAlignment="1">
      <alignment horizontal="center"/>
    </xf>
    <xf numFmtId="2" fontId="15" fillId="0" borderId="3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6" fillId="0" borderId="0" xfId="0" applyFont="1" applyFill="1"/>
    <xf numFmtId="0" fontId="12" fillId="0" borderId="3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65" fontId="15" fillId="0" borderId="13" xfId="0" applyNumberFormat="1" applyFont="1" applyFill="1" applyBorder="1" applyAlignment="1">
      <alignment horizontal="center"/>
    </xf>
    <xf numFmtId="2" fontId="15" fillId="0" borderId="15" xfId="0" applyNumberFormat="1" applyFont="1" applyFill="1" applyBorder="1" applyAlignment="1">
      <alignment horizontal="center"/>
    </xf>
    <xf numFmtId="2" fontId="17" fillId="0" borderId="15" xfId="0" applyNumberFormat="1" applyFont="1" applyFill="1" applyBorder="1" applyAlignment="1">
      <alignment horizontal="center"/>
    </xf>
    <xf numFmtId="2" fontId="17" fillId="0" borderId="3" xfId="0" applyNumberFormat="1" applyFont="1" applyFill="1" applyBorder="1" applyAlignment="1">
      <alignment horizontal="center"/>
    </xf>
    <xf numFmtId="0" fontId="11" fillId="0" borderId="0" xfId="0" applyFont="1" applyFill="1"/>
    <xf numFmtId="0" fontId="6" fillId="0" borderId="0" xfId="2" applyFont="1" applyFill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2" applyNumberFormat="1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wrapText="1"/>
    </xf>
    <xf numFmtId="49" fontId="6" fillId="0" borderId="1" xfId="2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wrapText="1"/>
    </xf>
    <xf numFmtId="0" fontId="15" fillId="0" borderId="3" xfId="0" applyFont="1" applyFill="1" applyBorder="1" applyAlignment="1">
      <alignment vertical="center" wrapText="1"/>
    </xf>
    <xf numFmtId="0" fontId="18" fillId="0" borderId="1" xfId="2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vertical="center" wrapText="1"/>
    </xf>
    <xf numFmtId="0" fontId="16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8" fillId="0" borderId="5" xfId="2" applyFont="1" applyFill="1" applyBorder="1" applyAlignment="1">
      <alignment horizontal="center" vertical="center" wrapText="1"/>
    </xf>
    <xf numFmtId="0" fontId="18" fillId="0" borderId="6" xfId="2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left" vertical="center"/>
    </xf>
    <xf numFmtId="0" fontId="14" fillId="0" borderId="0" xfId="2" applyFont="1" applyFill="1" applyAlignment="1">
      <alignment horizontal="left" vertical="center"/>
    </xf>
    <xf numFmtId="0" fontId="1" fillId="0" borderId="0" xfId="2" applyFill="1" applyAlignment="1">
      <alignment horizontal="center" vertical="center"/>
    </xf>
    <xf numFmtId="0" fontId="13" fillId="0" borderId="0" xfId="2" applyFont="1" applyFill="1" applyAlignment="1">
      <alignment horizontal="left" vertical="center"/>
    </xf>
    <xf numFmtId="0" fontId="15" fillId="0" borderId="0" xfId="2" applyFont="1" applyFill="1" applyAlignment="1">
      <alignment horizontal="left" vertical="top"/>
    </xf>
  </cellXfs>
  <cellStyles count="4">
    <cellStyle name="Звичайний" xfId="0" builtinId="0"/>
    <cellStyle name="Обычный 12" xfId="1" xr:uid="{00000000-0005-0000-0000-000001000000}"/>
    <cellStyle name="Обычный 5 2" xfId="2" xr:uid="{00000000-0005-0000-0000-000002000000}"/>
    <cellStyle name="Финансовый 3" xfId="3" xr:uid="{00000000-0005-0000-0000-000003000000}"/>
  </cellStyles>
  <dxfs count="2">
    <dxf>
      <font>
        <color indexed="20"/>
      </font>
      <fill>
        <patternFill>
          <bgColor indexed="45"/>
        </patternFill>
      </fill>
    </dxf>
    <dxf>
      <font>
        <color indexed="20"/>
      </font>
      <fill>
        <patternFill>
          <bgColor indexed="4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4"/>
  <sheetViews>
    <sheetView tabSelected="1" view="pageBreakPreview" topLeftCell="E1" zoomScale="77" zoomScaleSheetLayoutView="77" workbookViewId="0">
      <selection activeCell="T12" sqref="T12"/>
    </sheetView>
  </sheetViews>
  <sheetFormatPr defaultRowHeight="15" x14ac:dyDescent="0.25"/>
  <cols>
    <col min="1" max="1" width="7.7109375" style="2" customWidth="1"/>
    <col min="2" max="2" width="65.85546875" customWidth="1"/>
    <col min="3" max="3" width="20" customWidth="1"/>
    <col min="4" max="4" width="13.7109375" customWidth="1"/>
    <col min="5" max="5" width="18.42578125" customWidth="1"/>
    <col min="6" max="6" width="13.85546875" customWidth="1"/>
    <col min="7" max="7" width="9.7109375" hidden="1" customWidth="1"/>
    <col min="8" max="8" width="16" customWidth="1"/>
    <col min="9" max="9" width="16.85546875" customWidth="1"/>
    <col min="10" max="10" width="16" customWidth="1"/>
    <col min="11" max="11" width="12.7109375" customWidth="1"/>
    <col min="12" max="12" width="8.7109375" hidden="1" customWidth="1"/>
    <col min="13" max="13" width="15.28515625" customWidth="1"/>
    <col min="14" max="14" width="15.85546875" customWidth="1"/>
    <col min="15" max="15" width="14.85546875" customWidth="1"/>
    <col min="16" max="16" width="14.28515625" customWidth="1"/>
    <col min="17" max="17" width="1" hidden="1" customWidth="1"/>
    <col min="18" max="18" width="15.7109375" customWidth="1"/>
    <col min="19" max="19" width="15.140625" customWidth="1"/>
    <col min="20" max="20" width="14.5703125" customWidth="1"/>
    <col min="21" max="21" width="13.7109375" customWidth="1"/>
    <col min="22" max="22" width="12" hidden="1" customWidth="1"/>
    <col min="23" max="23" width="0.5703125" hidden="1" customWidth="1"/>
  </cols>
  <sheetData>
    <row r="1" spans="1:25" x14ac:dyDescent="0.25">
      <c r="A1" s="61" t="s">
        <v>70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25" ht="15.7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</row>
    <row r="3" spans="1:25" ht="17.25" customHeight="1" x14ac:dyDescent="0.25">
      <c r="A3" s="35"/>
      <c r="B3" s="61" t="s">
        <v>60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</row>
    <row r="4" spans="1:25" ht="6" customHeight="1" thickBot="1" x14ac:dyDescent="0.3">
      <c r="A4" s="47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</row>
    <row r="5" spans="1:25" s="1" customFormat="1" ht="75" customHeight="1" x14ac:dyDescent="0.25">
      <c r="A5" s="63" t="s">
        <v>0</v>
      </c>
      <c r="B5" s="69" t="s">
        <v>1</v>
      </c>
      <c r="C5" s="67" t="s">
        <v>2</v>
      </c>
      <c r="D5" s="68"/>
      <c r="E5" s="65" t="s">
        <v>65</v>
      </c>
      <c r="F5" s="66"/>
      <c r="G5" s="48" t="s">
        <v>42</v>
      </c>
      <c r="H5" s="67" t="s">
        <v>71</v>
      </c>
      <c r="I5" s="68"/>
      <c r="J5" s="65" t="s">
        <v>66</v>
      </c>
      <c r="K5" s="66"/>
      <c r="L5" s="48" t="s">
        <v>42</v>
      </c>
      <c r="M5" s="67" t="s">
        <v>73</v>
      </c>
      <c r="N5" s="68"/>
      <c r="O5" s="65" t="s">
        <v>67</v>
      </c>
      <c r="P5" s="66"/>
      <c r="Q5" s="48" t="s">
        <v>42</v>
      </c>
      <c r="R5" s="67" t="s">
        <v>72</v>
      </c>
      <c r="S5" s="68"/>
      <c r="T5" s="65" t="s">
        <v>68</v>
      </c>
      <c r="U5" s="66"/>
      <c r="V5" s="11" t="s">
        <v>42</v>
      </c>
      <c r="W5" s="5" t="s">
        <v>42</v>
      </c>
    </row>
    <row r="6" spans="1:25" ht="39" customHeight="1" x14ac:dyDescent="0.25">
      <c r="A6" s="64"/>
      <c r="B6" s="70"/>
      <c r="C6" s="49" t="s">
        <v>3</v>
      </c>
      <c r="D6" s="50" t="s">
        <v>4</v>
      </c>
      <c r="E6" s="50" t="s">
        <v>3</v>
      </c>
      <c r="F6" s="51" t="s">
        <v>4</v>
      </c>
      <c r="G6" s="52" t="s">
        <v>41</v>
      </c>
      <c r="H6" s="49" t="s">
        <v>3</v>
      </c>
      <c r="I6" s="50" t="s">
        <v>4</v>
      </c>
      <c r="J6" s="50" t="s">
        <v>3</v>
      </c>
      <c r="K6" s="51" t="s">
        <v>4</v>
      </c>
      <c r="L6" s="52" t="s">
        <v>41</v>
      </c>
      <c r="M6" s="49" t="s">
        <v>3</v>
      </c>
      <c r="N6" s="50" t="s">
        <v>4</v>
      </c>
      <c r="O6" s="50" t="s">
        <v>3</v>
      </c>
      <c r="P6" s="51" t="s">
        <v>4</v>
      </c>
      <c r="Q6" s="52" t="s">
        <v>41</v>
      </c>
      <c r="R6" s="49" t="s">
        <v>3</v>
      </c>
      <c r="S6" s="50" t="s">
        <v>4</v>
      </c>
      <c r="T6" s="50" t="s">
        <v>3</v>
      </c>
      <c r="U6" s="51" t="s">
        <v>4</v>
      </c>
      <c r="V6" s="12" t="s">
        <v>41</v>
      </c>
      <c r="W6" s="5" t="s">
        <v>41</v>
      </c>
    </row>
    <row r="7" spans="1:25" ht="17.25" customHeight="1" x14ac:dyDescent="0.3">
      <c r="A7" s="53">
        <v>1</v>
      </c>
      <c r="B7" s="37">
        <v>2</v>
      </c>
      <c r="C7" s="38">
        <v>3</v>
      </c>
      <c r="D7" s="39">
        <v>4</v>
      </c>
      <c r="E7" s="39">
        <v>5</v>
      </c>
      <c r="F7" s="40">
        <v>6</v>
      </c>
      <c r="G7" s="41">
        <v>7</v>
      </c>
      <c r="H7" s="38">
        <v>8</v>
      </c>
      <c r="I7" s="39">
        <v>9</v>
      </c>
      <c r="J7" s="39">
        <v>10</v>
      </c>
      <c r="K7" s="40">
        <v>11</v>
      </c>
      <c r="L7" s="41">
        <v>12</v>
      </c>
      <c r="M7" s="38">
        <v>3</v>
      </c>
      <c r="N7" s="39">
        <v>4</v>
      </c>
      <c r="O7" s="39">
        <v>5</v>
      </c>
      <c r="P7" s="40">
        <v>6</v>
      </c>
      <c r="Q7" s="41">
        <v>17</v>
      </c>
      <c r="R7" s="38">
        <v>7</v>
      </c>
      <c r="S7" s="39">
        <v>8</v>
      </c>
      <c r="T7" s="39">
        <v>9</v>
      </c>
      <c r="U7" s="40">
        <v>10</v>
      </c>
      <c r="V7" s="13">
        <v>22</v>
      </c>
      <c r="W7" s="6">
        <v>17</v>
      </c>
    </row>
    <row r="8" spans="1:25" ht="20.25" customHeight="1" x14ac:dyDescent="0.3">
      <c r="A8" s="54">
        <v>1</v>
      </c>
      <c r="B8" s="60" t="s">
        <v>5</v>
      </c>
      <c r="C8" s="16">
        <f>C9+C17+C18+C22</f>
        <v>387330.59800000006</v>
      </c>
      <c r="D8" s="17">
        <f>D9+D17+D18+D22</f>
        <v>1076.5785994137905</v>
      </c>
      <c r="E8" s="17">
        <f>E9+E17+E18+E22</f>
        <v>386449.71800000005</v>
      </c>
      <c r="F8" s="17">
        <f>F9+F17+F18+F22</f>
        <v>1074.1302089134056</v>
      </c>
      <c r="G8" s="18"/>
      <c r="H8" s="16">
        <f>H9+H17+H18+H22</f>
        <v>284356.79000000004</v>
      </c>
      <c r="I8" s="17">
        <v>1022.64</v>
      </c>
      <c r="J8" s="17">
        <f>J9+J17+J18+J22</f>
        <v>283687.41000000003</v>
      </c>
      <c r="K8" s="17">
        <f>K9+K17+K18+K22</f>
        <v>1022.6406838064605</v>
      </c>
      <c r="L8" s="18"/>
      <c r="M8" s="16">
        <v>87881.31</v>
      </c>
      <c r="N8" s="17">
        <v>1238.94</v>
      </c>
      <c r="O8" s="19">
        <f>O9+O17+O18+O22</f>
        <v>87708.828000000009</v>
      </c>
      <c r="P8" s="19">
        <f>P9+P17+P18+P22</f>
        <v>1238.9399329860196</v>
      </c>
      <c r="Q8" s="18"/>
      <c r="R8" s="16">
        <v>15092.5</v>
      </c>
      <c r="S8" s="17">
        <v>1239.52</v>
      </c>
      <c r="T8" s="19">
        <f>T9+T17+T18+T22</f>
        <v>15053.480000000001</v>
      </c>
      <c r="U8" s="19">
        <f>U9+U17+U18+U22</f>
        <v>1239.5167087217965</v>
      </c>
      <c r="V8" s="14"/>
      <c r="W8" s="7"/>
      <c r="Y8" s="3"/>
    </row>
    <row r="9" spans="1:25" ht="20.25" customHeight="1" x14ac:dyDescent="0.3">
      <c r="A9" s="54" t="s">
        <v>24</v>
      </c>
      <c r="B9" s="60" t="s">
        <v>6</v>
      </c>
      <c r="C9" s="16">
        <f>SUM(C10:C16)</f>
        <v>347444.73000000004</v>
      </c>
      <c r="D9" s="17">
        <f>SUM(D10:D16)</f>
        <v>965.71652931251901</v>
      </c>
      <c r="E9" s="17">
        <f>SUM(E10:E16)</f>
        <v>346563.85000000003</v>
      </c>
      <c r="F9" s="17">
        <f>SUM(F10:F16)</f>
        <v>963.26813881213411</v>
      </c>
      <c r="G9" s="18"/>
      <c r="H9" s="16">
        <f>SUM(H10:H16)</f>
        <v>253501.46000000002</v>
      </c>
      <c r="I9" s="20">
        <v>916.32</v>
      </c>
      <c r="J9" s="17">
        <f>SUM(J10:J16)</f>
        <v>252832.08000000002</v>
      </c>
      <c r="K9" s="17">
        <f>SUM(K10:K16)</f>
        <v>916.32002787950148</v>
      </c>
      <c r="L9" s="18"/>
      <c r="M9" s="16">
        <v>80218.52</v>
      </c>
      <c r="N9" s="20">
        <v>1133.0329999999999</v>
      </c>
      <c r="O9" s="19">
        <f>SUM(O10:O16)</f>
        <v>80046.040000000008</v>
      </c>
      <c r="P9" s="20">
        <f>SUM(P10:P16)</f>
        <v>1133.0330411745806</v>
      </c>
      <c r="Q9" s="18"/>
      <c r="R9" s="16">
        <v>13724.75</v>
      </c>
      <c r="S9" s="20">
        <v>1133.03</v>
      </c>
      <c r="T9" s="19">
        <f>SUM(T10:T16)</f>
        <v>13685.730000000001</v>
      </c>
      <c r="U9" s="17">
        <f>SUM(U10:U16)</f>
        <v>1133.032951411674</v>
      </c>
      <c r="V9" s="14"/>
      <c r="W9" s="7"/>
      <c r="Y9" s="3"/>
    </row>
    <row r="10" spans="1:25" ht="21.75" customHeight="1" x14ac:dyDescent="0.3">
      <c r="A10" s="56" t="s">
        <v>25</v>
      </c>
      <c r="B10" s="58" t="s">
        <v>44</v>
      </c>
      <c r="C10" s="21">
        <f t="shared" ref="C10:C17" si="0">H10+M10+R10</f>
        <v>301691.78999999998</v>
      </c>
      <c r="D10" s="22">
        <f t="shared" ref="D10:F37" si="1">C10/359779.21*1000</f>
        <v>838.54703555550066</v>
      </c>
      <c r="E10" s="22">
        <f t="shared" ref="E10:E17" si="2">J10+O10+T10</f>
        <v>301691.78999999998</v>
      </c>
      <c r="F10" s="22">
        <f t="shared" si="1"/>
        <v>838.54703555550066</v>
      </c>
      <c r="G10" s="23"/>
      <c r="H10" s="21">
        <v>220049.16</v>
      </c>
      <c r="I10" s="22">
        <v>794.98</v>
      </c>
      <c r="J10" s="22">
        <f>220386.01-336.85</f>
        <v>220049.16</v>
      </c>
      <c r="K10" s="22">
        <f>J10/276798.35*1000</f>
        <v>794.98002787950145</v>
      </c>
      <c r="L10" s="23"/>
      <c r="M10" s="21">
        <v>69722.960000000006</v>
      </c>
      <c r="N10" s="22">
        <v>983.87</v>
      </c>
      <c r="O10" s="29">
        <f>69809.21-86.25</f>
        <v>69722.960000000006</v>
      </c>
      <c r="P10" s="22">
        <f>O10/70865.81*1000</f>
        <v>983.87304117458064</v>
      </c>
      <c r="Q10" s="23"/>
      <c r="R10" s="21">
        <v>11919.67</v>
      </c>
      <c r="S10" s="22">
        <v>983.87</v>
      </c>
      <c r="T10" s="29">
        <f>11934.42-14.75</f>
        <v>11919.67</v>
      </c>
      <c r="U10" s="22">
        <f>T10/12115.05*1000</f>
        <v>983.87295141167397</v>
      </c>
      <c r="V10" s="15"/>
      <c r="W10" s="8"/>
      <c r="Y10" s="4"/>
    </row>
    <row r="11" spans="1:25" ht="24" customHeight="1" x14ac:dyDescent="0.3">
      <c r="A11" s="56" t="s">
        <v>26</v>
      </c>
      <c r="B11" s="58" t="s">
        <v>45</v>
      </c>
      <c r="C11" s="21">
        <f t="shared" si="0"/>
        <v>13145.06</v>
      </c>
      <c r="D11" s="22">
        <f t="shared" si="1"/>
        <v>36.536463571644397</v>
      </c>
      <c r="E11" s="22">
        <f t="shared" si="2"/>
        <v>12264.180000000002</v>
      </c>
      <c r="F11" s="22">
        <f t="shared" si="1"/>
        <v>34.088073071259458</v>
      </c>
      <c r="G11" s="23"/>
      <c r="H11" s="24">
        <v>10006.01</v>
      </c>
      <c r="I11" s="22">
        <v>36.76</v>
      </c>
      <c r="J11" s="25">
        <f>10006.01-669.38</f>
        <v>9336.630000000001</v>
      </c>
      <c r="K11" s="26">
        <v>36.76</v>
      </c>
      <c r="L11" s="23"/>
      <c r="M11" s="24">
        <v>2672.58</v>
      </c>
      <c r="N11" s="22">
        <v>38.82</v>
      </c>
      <c r="O11" s="27">
        <f>2672.58-172.48</f>
        <v>2500.1</v>
      </c>
      <c r="P11" s="22">
        <v>38.82</v>
      </c>
      <c r="Q11" s="23"/>
      <c r="R11" s="24">
        <v>466.47</v>
      </c>
      <c r="S11" s="22">
        <v>38.82</v>
      </c>
      <c r="T11" s="27">
        <f>466.47-39.02</f>
        <v>427.45000000000005</v>
      </c>
      <c r="U11" s="22">
        <v>38.82</v>
      </c>
      <c r="V11" s="15"/>
      <c r="W11" s="8"/>
      <c r="Y11" s="4"/>
    </row>
    <row r="12" spans="1:25" ht="39" customHeight="1" x14ac:dyDescent="0.3">
      <c r="A12" s="56" t="s">
        <v>27</v>
      </c>
      <c r="B12" s="58" t="s">
        <v>46</v>
      </c>
      <c r="C12" s="21">
        <f t="shared" si="0"/>
        <v>31499.71</v>
      </c>
      <c r="D12" s="22">
        <f t="shared" si="1"/>
        <v>87.552891118972653</v>
      </c>
      <c r="E12" s="22">
        <f t="shared" si="2"/>
        <v>31499.71</v>
      </c>
      <c r="F12" s="22">
        <f t="shared" si="1"/>
        <v>87.552891118972653</v>
      </c>
      <c r="G12" s="23"/>
      <c r="H12" s="24">
        <v>22590.15</v>
      </c>
      <c r="I12" s="22">
        <v>81.61</v>
      </c>
      <c r="J12" s="25">
        <v>22590.15</v>
      </c>
      <c r="K12" s="26">
        <v>81.61</v>
      </c>
      <c r="L12" s="23"/>
      <c r="M12" s="24">
        <v>7608.78</v>
      </c>
      <c r="N12" s="22">
        <v>107.37</v>
      </c>
      <c r="O12" s="27">
        <v>7608.78</v>
      </c>
      <c r="P12" s="22">
        <v>107.37</v>
      </c>
      <c r="Q12" s="23"/>
      <c r="R12" s="24">
        <v>1300.78</v>
      </c>
      <c r="S12" s="22">
        <v>107.37</v>
      </c>
      <c r="T12" s="27">
        <v>1300.78</v>
      </c>
      <c r="U12" s="22">
        <v>107.37</v>
      </c>
      <c r="V12" s="15"/>
      <c r="W12" s="8"/>
      <c r="Y12" s="4"/>
    </row>
    <row r="13" spans="1:25" ht="18" customHeight="1" x14ac:dyDescent="0.3">
      <c r="A13" s="56" t="s">
        <v>28</v>
      </c>
      <c r="B13" s="57" t="s">
        <v>47</v>
      </c>
      <c r="C13" s="21">
        <f t="shared" si="0"/>
        <v>0</v>
      </c>
      <c r="D13" s="22">
        <v>0</v>
      </c>
      <c r="E13" s="22">
        <f t="shared" si="2"/>
        <v>0</v>
      </c>
      <c r="F13" s="22">
        <v>0</v>
      </c>
      <c r="G13" s="23"/>
      <c r="H13" s="42">
        <v>0</v>
      </c>
      <c r="I13" s="22">
        <v>0</v>
      </c>
      <c r="J13" s="28">
        <v>0</v>
      </c>
      <c r="K13" s="26">
        <v>0</v>
      </c>
      <c r="L13" s="23"/>
      <c r="M13" s="21">
        <v>0</v>
      </c>
      <c r="N13" s="22">
        <v>0</v>
      </c>
      <c r="O13" s="29">
        <v>0</v>
      </c>
      <c r="P13" s="22">
        <v>0</v>
      </c>
      <c r="Q13" s="23"/>
      <c r="R13" s="21">
        <v>0</v>
      </c>
      <c r="S13" s="22">
        <v>0</v>
      </c>
      <c r="T13" s="29">
        <v>0</v>
      </c>
      <c r="U13" s="22">
        <v>0</v>
      </c>
      <c r="V13" s="15"/>
      <c r="W13" s="8"/>
      <c r="Y13" s="4"/>
    </row>
    <row r="14" spans="1:25" ht="37.5" customHeight="1" x14ac:dyDescent="0.3">
      <c r="A14" s="56" t="s">
        <v>29</v>
      </c>
      <c r="B14" s="57" t="s">
        <v>7</v>
      </c>
      <c r="C14" s="21">
        <f t="shared" si="0"/>
        <v>0</v>
      </c>
      <c r="D14" s="22">
        <v>0</v>
      </c>
      <c r="E14" s="22">
        <f t="shared" si="2"/>
        <v>0</v>
      </c>
      <c r="F14" s="22">
        <v>0</v>
      </c>
      <c r="G14" s="23"/>
      <c r="H14" s="42">
        <v>0</v>
      </c>
      <c r="I14" s="22">
        <v>0</v>
      </c>
      <c r="J14" s="28">
        <v>0</v>
      </c>
      <c r="K14" s="26">
        <v>0</v>
      </c>
      <c r="L14" s="23"/>
      <c r="M14" s="21">
        <v>0</v>
      </c>
      <c r="N14" s="22">
        <v>0</v>
      </c>
      <c r="O14" s="29">
        <v>0</v>
      </c>
      <c r="P14" s="22">
        <v>0</v>
      </c>
      <c r="Q14" s="23"/>
      <c r="R14" s="21">
        <v>0</v>
      </c>
      <c r="S14" s="22">
        <v>0</v>
      </c>
      <c r="T14" s="29">
        <v>0</v>
      </c>
      <c r="U14" s="22">
        <v>0</v>
      </c>
      <c r="V14" s="15"/>
      <c r="W14" s="8"/>
      <c r="Y14" s="4"/>
    </row>
    <row r="15" spans="1:25" ht="24" customHeight="1" x14ac:dyDescent="0.3">
      <c r="A15" s="56" t="s">
        <v>30</v>
      </c>
      <c r="B15" s="58" t="s">
        <v>8</v>
      </c>
      <c r="C15" s="21">
        <f t="shared" si="0"/>
        <v>326.33999999999997</v>
      </c>
      <c r="D15" s="22">
        <f t="shared" si="1"/>
        <v>0.90705630266962889</v>
      </c>
      <c r="E15" s="22">
        <f t="shared" si="2"/>
        <v>326.33999999999997</v>
      </c>
      <c r="F15" s="22">
        <f t="shared" si="1"/>
        <v>0.90705630266962889</v>
      </c>
      <c r="G15" s="23"/>
      <c r="H15" s="24">
        <v>251.25</v>
      </c>
      <c r="I15" s="22">
        <v>0.9</v>
      </c>
      <c r="J15" s="25">
        <v>251.25</v>
      </c>
      <c r="K15" s="26">
        <v>0.9</v>
      </c>
      <c r="L15" s="23"/>
      <c r="M15" s="24">
        <v>64.08</v>
      </c>
      <c r="N15" s="22">
        <v>0.9</v>
      </c>
      <c r="O15" s="27">
        <v>64.08</v>
      </c>
      <c r="P15" s="22">
        <v>0.9</v>
      </c>
      <c r="Q15" s="23"/>
      <c r="R15" s="24">
        <v>11.01</v>
      </c>
      <c r="S15" s="22">
        <v>0.9</v>
      </c>
      <c r="T15" s="27">
        <v>11.01</v>
      </c>
      <c r="U15" s="22">
        <v>0.9</v>
      </c>
      <c r="V15" s="15"/>
      <c r="W15" s="8"/>
      <c r="Y15" s="4"/>
    </row>
    <row r="16" spans="1:25" ht="36" customHeight="1" x14ac:dyDescent="0.3">
      <c r="A16" s="56" t="s">
        <v>43</v>
      </c>
      <c r="B16" s="57" t="s">
        <v>9</v>
      </c>
      <c r="C16" s="21">
        <f t="shared" si="0"/>
        <v>781.83</v>
      </c>
      <c r="D16" s="22">
        <f t="shared" si="1"/>
        <v>2.1730827637316787</v>
      </c>
      <c r="E16" s="22">
        <f t="shared" si="2"/>
        <v>781.83</v>
      </c>
      <c r="F16" s="22">
        <f t="shared" si="1"/>
        <v>2.1730827637316787</v>
      </c>
      <c r="G16" s="23"/>
      <c r="H16" s="24">
        <v>604.89</v>
      </c>
      <c r="I16" s="22">
        <v>2.0699999999999998</v>
      </c>
      <c r="J16" s="25">
        <v>604.89</v>
      </c>
      <c r="K16" s="26">
        <v>2.0699999999999998</v>
      </c>
      <c r="L16" s="23"/>
      <c r="M16" s="24">
        <v>150.12</v>
      </c>
      <c r="N16" s="22">
        <v>2.0699999999999998</v>
      </c>
      <c r="O16" s="27">
        <v>150.12</v>
      </c>
      <c r="P16" s="22">
        <v>2.0699999999999998</v>
      </c>
      <c r="Q16" s="23"/>
      <c r="R16" s="24">
        <v>26.82</v>
      </c>
      <c r="S16" s="22">
        <v>2.0699999999999998</v>
      </c>
      <c r="T16" s="27">
        <v>26.82</v>
      </c>
      <c r="U16" s="22">
        <v>2.0699999999999998</v>
      </c>
      <c r="V16" s="15"/>
      <c r="W16" s="8"/>
      <c r="Y16" s="4"/>
    </row>
    <row r="17" spans="1:25" ht="36.75" customHeight="1" x14ac:dyDescent="0.3">
      <c r="A17" s="54" t="s">
        <v>31</v>
      </c>
      <c r="B17" s="55" t="s">
        <v>50</v>
      </c>
      <c r="C17" s="16">
        <f t="shared" si="0"/>
        <v>29158.739999999998</v>
      </c>
      <c r="D17" s="22">
        <f t="shared" si="1"/>
        <v>81.046206088450745</v>
      </c>
      <c r="E17" s="17">
        <f t="shared" si="2"/>
        <v>29158.739999999998</v>
      </c>
      <c r="F17" s="22">
        <f t="shared" si="1"/>
        <v>81.046206088450745</v>
      </c>
      <c r="G17" s="18"/>
      <c r="H17" s="30">
        <v>22559.51</v>
      </c>
      <c r="I17" s="17">
        <v>77.13</v>
      </c>
      <c r="J17" s="20">
        <v>22559.51</v>
      </c>
      <c r="K17" s="31">
        <v>77.13</v>
      </c>
      <c r="L17" s="18"/>
      <c r="M17" s="30">
        <v>5598.97</v>
      </c>
      <c r="N17" s="17">
        <v>77.13</v>
      </c>
      <c r="O17" s="32">
        <v>5598.97</v>
      </c>
      <c r="P17" s="17">
        <v>77.13</v>
      </c>
      <c r="Q17" s="18"/>
      <c r="R17" s="30">
        <v>1000.26</v>
      </c>
      <c r="S17" s="17">
        <v>77.13</v>
      </c>
      <c r="T17" s="32">
        <v>1000.26</v>
      </c>
      <c r="U17" s="17">
        <v>77.13</v>
      </c>
      <c r="V17" s="15"/>
      <c r="W17" s="7"/>
      <c r="Y17" s="3"/>
    </row>
    <row r="18" spans="1:25" ht="20.25" customHeight="1" x14ac:dyDescent="0.3">
      <c r="A18" s="54" t="s">
        <v>32</v>
      </c>
      <c r="B18" s="55" t="s">
        <v>10</v>
      </c>
      <c r="C18" s="16">
        <f t="shared" ref="C18:E18" si="3">SUM(C19:C21)</f>
        <v>5934.4879999999994</v>
      </c>
      <c r="D18" s="22">
        <f t="shared" si="1"/>
        <v>16.494805244583194</v>
      </c>
      <c r="E18" s="17">
        <f t="shared" si="3"/>
        <v>5934.4880000000003</v>
      </c>
      <c r="F18" s="22">
        <f t="shared" si="1"/>
        <v>16.494805244583198</v>
      </c>
      <c r="G18" s="18"/>
      <c r="H18" s="16">
        <f t="shared" ref="H18:K18" si="4">SUM(H19:H21)</f>
        <v>4602.75</v>
      </c>
      <c r="I18" s="17">
        <v>16.05</v>
      </c>
      <c r="J18" s="17">
        <f t="shared" si="4"/>
        <v>4602.75</v>
      </c>
      <c r="K18" s="17">
        <f t="shared" si="4"/>
        <v>16.050655926959102</v>
      </c>
      <c r="L18" s="18"/>
      <c r="M18" s="16">
        <f>SUM(M19:M21)</f>
        <v>1126.4880000000001</v>
      </c>
      <c r="N18" s="17">
        <v>15.64</v>
      </c>
      <c r="O18" s="19">
        <f>SUM(O19:O21)</f>
        <v>1126.4880000000001</v>
      </c>
      <c r="P18" s="19">
        <f>SUM(P19:P21)</f>
        <v>15.636891811439114</v>
      </c>
      <c r="Q18" s="18"/>
      <c r="R18" s="16">
        <f>SUM(R19:R21)</f>
        <v>205.25</v>
      </c>
      <c r="S18" s="17">
        <v>16.21</v>
      </c>
      <c r="T18" s="19">
        <f>SUM(T19:T21)</f>
        <v>205.25</v>
      </c>
      <c r="U18" s="19">
        <f>SUM(U19:U21)</f>
        <v>16.213757310122535</v>
      </c>
      <c r="V18" s="15"/>
      <c r="W18" s="7"/>
      <c r="Y18" s="3"/>
    </row>
    <row r="19" spans="1:25" ht="21.75" customHeight="1" x14ac:dyDescent="0.3">
      <c r="A19" s="56" t="s">
        <v>33</v>
      </c>
      <c r="B19" s="58" t="s">
        <v>11</v>
      </c>
      <c r="C19" s="21">
        <f t="shared" ref="C19:C21" si="5">H19+M19+R19</f>
        <v>3366.4379999999996</v>
      </c>
      <c r="D19" s="22">
        <f t="shared" si="1"/>
        <v>9.356955339359379</v>
      </c>
      <c r="E19" s="22">
        <f t="shared" ref="E19:E21" si="6">J19+O19+T19</f>
        <v>3366.4380000000001</v>
      </c>
      <c r="F19" s="22">
        <f t="shared" si="1"/>
        <v>9.3569553393593807</v>
      </c>
      <c r="G19" s="23"/>
      <c r="H19" s="24">
        <v>2610.39</v>
      </c>
      <c r="I19" s="22">
        <v>9.43</v>
      </c>
      <c r="J19" s="25">
        <f>2055.11+555.28</f>
        <v>2610.3900000000003</v>
      </c>
      <c r="K19" s="22">
        <f>J19/276798.35*1000</f>
        <v>9.4306559269591048</v>
      </c>
      <c r="L19" s="23"/>
      <c r="M19" s="24">
        <v>639.69799999999998</v>
      </c>
      <c r="N19" s="22">
        <v>9.0299999999999994</v>
      </c>
      <c r="O19" s="27">
        <f>497.521+142.177</f>
        <v>639.69799999999998</v>
      </c>
      <c r="P19" s="22">
        <f>O19/70865.81*1000</f>
        <v>9.0268918114391123</v>
      </c>
      <c r="Q19" s="23"/>
      <c r="R19" s="24">
        <v>116.35</v>
      </c>
      <c r="S19" s="22">
        <v>9.6</v>
      </c>
      <c r="T19" s="27">
        <f>92.03+24.32</f>
        <v>116.35</v>
      </c>
      <c r="U19" s="22">
        <f>T19/12115.05*1000</f>
        <v>9.6037573101225338</v>
      </c>
      <c r="V19" s="15"/>
      <c r="W19" s="9"/>
      <c r="Y19" s="4"/>
    </row>
    <row r="20" spans="1:25" ht="21.75" customHeight="1" x14ac:dyDescent="0.3">
      <c r="A20" s="56" t="s">
        <v>34</v>
      </c>
      <c r="B20" s="58" t="s">
        <v>63</v>
      </c>
      <c r="C20" s="21">
        <f t="shared" ref="C20" si="7">H20+M20+R20</f>
        <v>173.05</v>
      </c>
      <c r="D20" s="22">
        <f t="shared" ref="D20" si="8">C20/359779.21*1000</f>
        <v>0.48098943793889587</v>
      </c>
      <c r="E20" s="22">
        <f t="shared" ref="E20" si="9">J20+O20+T20</f>
        <v>173.05</v>
      </c>
      <c r="F20" s="22">
        <f t="shared" ref="F20" si="10">E20/359779.21*1000</f>
        <v>0.48098943793889587</v>
      </c>
      <c r="G20" s="23"/>
      <c r="H20" s="24">
        <v>173.05</v>
      </c>
      <c r="I20" s="22">
        <v>0.62</v>
      </c>
      <c r="J20" s="25">
        <v>173.05</v>
      </c>
      <c r="K20" s="34">
        <v>0.62</v>
      </c>
      <c r="L20" s="23"/>
      <c r="M20" s="24">
        <v>0</v>
      </c>
      <c r="N20" s="22">
        <v>0</v>
      </c>
      <c r="O20" s="27">
        <v>0</v>
      </c>
      <c r="P20" s="22">
        <v>0</v>
      </c>
      <c r="Q20" s="23"/>
      <c r="R20" s="24">
        <v>0</v>
      </c>
      <c r="S20" s="22">
        <v>0</v>
      </c>
      <c r="T20" s="27">
        <v>0</v>
      </c>
      <c r="U20" s="22">
        <v>0</v>
      </c>
      <c r="V20" s="15"/>
      <c r="W20" s="9"/>
      <c r="Y20" s="4"/>
    </row>
    <row r="21" spans="1:25" ht="23.25" customHeight="1" x14ac:dyDescent="0.3">
      <c r="A21" s="56" t="s">
        <v>62</v>
      </c>
      <c r="B21" s="58" t="s">
        <v>12</v>
      </c>
      <c r="C21" s="21">
        <f t="shared" si="5"/>
        <v>2395</v>
      </c>
      <c r="D21" s="22">
        <f t="shared" si="1"/>
        <v>6.656860467284921</v>
      </c>
      <c r="E21" s="22">
        <f t="shared" si="6"/>
        <v>2395</v>
      </c>
      <c r="F21" s="22">
        <f t="shared" si="1"/>
        <v>6.656860467284921</v>
      </c>
      <c r="G21" s="23"/>
      <c r="H21" s="24">
        <v>1819.31</v>
      </c>
      <c r="I21" s="22">
        <v>6</v>
      </c>
      <c r="J21" s="25">
        <v>1819.31</v>
      </c>
      <c r="K21" s="26">
        <v>6</v>
      </c>
      <c r="L21" s="23"/>
      <c r="M21" s="24">
        <v>486.79</v>
      </c>
      <c r="N21" s="22">
        <v>6.61</v>
      </c>
      <c r="O21" s="27">
        <v>486.79</v>
      </c>
      <c r="P21" s="22">
        <v>6.61</v>
      </c>
      <c r="Q21" s="23"/>
      <c r="R21" s="21">
        <v>88.9</v>
      </c>
      <c r="S21" s="22">
        <v>6.61</v>
      </c>
      <c r="T21" s="29">
        <v>88.9</v>
      </c>
      <c r="U21" s="22">
        <v>6.61</v>
      </c>
      <c r="V21" s="15"/>
      <c r="W21" s="8"/>
      <c r="Y21" s="4"/>
    </row>
    <row r="22" spans="1:25" ht="20.25" customHeight="1" x14ac:dyDescent="0.3">
      <c r="A22" s="54" t="s">
        <v>35</v>
      </c>
      <c r="B22" s="60" t="s">
        <v>13</v>
      </c>
      <c r="C22" s="16">
        <f>SUM(C23:C24)</f>
        <v>4792.6400000000003</v>
      </c>
      <c r="D22" s="17">
        <f>SUM(D23:D24)</f>
        <v>13.321058768237332</v>
      </c>
      <c r="E22" s="17">
        <f>SUM(E23:E24)</f>
        <v>4792.6400000000003</v>
      </c>
      <c r="F22" s="17">
        <f>SUM(F23:F24)</f>
        <v>13.321058768237332</v>
      </c>
      <c r="G22" s="18"/>
      <c r="H22" s="16">
        <f>SUM(H23:H24)</f>
        <v>3693.0699999999997</v>
      </c>
      <c r="I22" s="17">
        <f>SUM(I23:I24)</f>
        <v>13.14</v>
      </c>
      <c r="J22" s="17">
        <f>SUM(J23:J24)</f>
        <v>3693.0699999999997</v>
      </c>
      <c r="K22" s="31">
        <f>SUM(K23:K24)</f>
        <v>13.14</v>
      </c>
      <c r="L22" s="18"/>
      <c r="M22" s="16">
        <f>SUM(M23:M24)</f>
        <v>937.32999999999993</v>
      </c>
      <c r="N22" s="17">
        <f>SUM(N23:N24)</f>
        <v>13.14</v>
      </c>
      <c r="O22" s="19">
        <f>SUM(O23:O24)</f>
        <v>937.32999999999993</v>
      </c>
      <c r="P22" s="17">
        <f>SUM(P23:P24)</f>
        <v>13.14</v>
      </c>
      <c r="Q22" s="18"/>
      <c r="R22" s="16">
        <f>SUM(R23:R24)</f>
        <v>162.24</v>
      </c>
      <c r="S22" s="17">
        <f>SUM(S23:S24)</f>
        <v>13.14</v>
      </c>
      <c r="T22" s="19">
        <f>SUM(T23:T24)</f>
        <v>162.24</v>
      </c>
      <c r="U22" s="17">
        <f>SUM(U23:U24)</f>
        <v>13.14</v>
      </c>
      <c r="V22" s="15"/>
      <c r="W22" s="7"/>
      <c r="Y22" s="3"/>
    </row>
    <row r="23" spans="1:25" ht="35.25" customHeight="1" x14ac:dyDescent="0.3">
      <c r="A23" s="56" t="s">
        <v>36</v>
      </c>
      <c r="B23" s="57" t="s">
        <v>51</v>
      </c>
      <c r="C23" s="21">
        <f>H23+M23+R23</f>
        <v>3074.9900000000002</v>
      </c>
      <c r="D23" s="22">
        <f t="shared" si="1"/>
        <v>8.5468807383283778</v>
      </c>
      <c r="E23" s="22">
        <f>J23+O23+T23</f>
        <v>3074.9900000000002</v>
      </c>
      <c r="F23" s="22">
        <f t="shared" si="1"/>
        <v>8.5468807383283778</v>
      </c>
      <c r="G23" s="23"/>
      <c r="H23" s="21">
        <v>2369.5</v>
      </c>
      <c r="I23" s="22">
        <v>8.43</v>
      </c>
      <c r="J23" s="22">
        <v>2369.5</v>
      </c>
      <c r="K23" s="26">
        <v>8.43</v>
      </c>
      <c r="L23" s="23"/>
      <c r="M23" s="21">
        <v>601.4</v>
      </c>
      <c r="N23" s="22">
        <v>8.43</v>
      </c>
      <c r="O23" s="29">
        <v>601.4</v>
      </c>
      <c r="P23" s="22">
        <v>8.43</v>
      </c>
      <c r="Q23" s="23"/>
      <c r="R23" s="24">
        <v>104.09</v>
      </c>
      <c r="S23" s="22">
        <v>8.43</v>
      </c>
      <c r="T23" s="27">
        <v>104.09</v>
      </c>
      <c r="U23" s="22">
        <v>8.43</v>
      </c>
      <c r="V23" s="15"/>
      <c r="W23" s="8"/>
      <c r="Y23" s="4"/>
    </row>
    <row r="24" spans="1:25" ht="18" customHeight="1" x14ac:dyDescent="0.3">
      <c r="A24" s="56" t="s">
        <v>37</v>
      </c>
      <c r="B24" s="57" t="s">
        <v>14</v>
      </c>
      <c r="C24" s="21">
        <f t="shared" ref="C24" si="11">H24+M24+R24</f>
        <v>1717.65</v>
      </c>
      <c r="D24" s="22">
        <f t="shared" si="1"/>
        <v>4.7741780299089545</v>
      </c>
      <c r="E24" s="22">
        <f t="shared" ref="E24" si="12">J24+O24+T24</f>
        <v>1717.65</v>
      </c>
      <c r="F24" s="22">
        <f t="shared" si="1"/>
        <v>4.7741780299089545</v>
      </c>
      <c r="G24" s="23"/>
      <c r="H24" s="24">
        <v>1323.57</v>
      </c>
      <c r="I24" s="22">
        <v>4.71</v>
      </c>
      <c r="J24" s="25">
        <v>1323.57</v>
      </c>
      <c r="K24" s="26">
        <v>4.71</v>
      </c>
      <c r="L24" s="23"/>
      <c r="M24" s="24">
        <v>335.93</v>
      </c>
      <c r="N24" s="22">
        <v>4.71</v>
      </c>
      <c r="O24" s="27">
        <v>335.93</v>
      </c>
      <c r="P24" s="22">
        <v>4.71</v>
      </c>
      <c r="Q24" s="23"/>
      <c r="R24" s="24">
        <v>58.15</v>
      </c>
      <c r="S24" s="22">
        <v>4.71</v>
      </c>
      <c r="T24" s="27">
        <v>58.15</v>
      </c>
      <c r="U24" s="22">
        <v>4.71</v>
      </c>
      <c r="V24" s="15"/>
      <c r="W24" s="8"/>
      <c r="Y24" s="4"/>
    </row>
    <row r="25" spans="1:25" ht="20.25" customHeight="1" x14ac:dyDescent="0.3">
      <c r="A25" s="54" t="s">
        <v>38</v>
      </c>
      <c r="B25" s="60" t="s">
        <v>15</v>
      </c>
      <c r="C25" s="16">
        <f>SUM(C26:C27)</f>
        <v>5528.1</v>
      </c>
      <c r="D25" s="17">
        <f>SUM(D26:D27)</f>
        <v>15.365256930771514</v>
      </c>
      <c r="E25" s="17">
        <f>SUM(E26:E27)</f>
        <v>5528.1</v>
      </c>
      <c r="F25" s="17">
        <f>SUM(F26:F27)</f>
        <v>15.365256930771514</v>
      </c>
      <c r="G25" s="18"/>
      <c r="H25" s="16">
        <f>SUM(H26:H27)</f>
        <v>4259.8</v>
      </c>
      <c r="I25" s="17">
        <v>15.16</v>
      </c>
      <c r="J25" s="17">
        <f>SUM(J26:J27)</f>
        <v>4259.8</v>
      </c>
      <c r="K25" s="31">
        <v>15.16</v>
      </c>
      <c r="L25" s="18"/>
      <c r="M25" s="16">
        <f>SUM(M26:M27)</f>
        <v>1081.17</v>
      </c>
      <c r="N25" s="17">
        <v>15.16</v>
      </c>
      <c r="O25" s="19">
        <f>SUM(O26:O27)</f>
        <v>1081.17</v>
      </c>
      <c r="P25" s="17">
        <v>15.16</v>
      </c>
      <c r="Q25" s="18"/>
      <c r="R25" s="16">
        <f>SUM(R26:R27)</f>
        <v>187.13</v>
      </c>
      <c r="S25" s="17">
        <v>15.16</v>
      </c>
      <c r="T25" s="19">
        <f>SUM(T26:T27)</f>
        <v>187.13</v>
      </c>
      <c r="U25" s="17">
        <v>15.16</v>
      </c>
      <c r="V25" s="15"/>
      <c r="W25" s="7"/>
      <c r="Y25" s="3"/>
    </row>
    <row r="26" spans="1:25" ht="35.25" customHeight="1" x14ac:dyDescent="0.3">
      <c r="A26" s="56" t="s">
        <v>39</v>
      </c>
      <c r="B26" s="57" t="s">
        <v>51</v>
      </c>
      <c r="C26" s="21">
        <f>H26+M26+R26</f>
        <v>4850.63</v>
      </c>
      <c r="D26" s="22">
        <f t="shared" si="1"/>
        <v>13.48224095550157</v>
      </c>
      <c r="E26" s="22">
        <f>J26+O26+T26</f>
        <v>4850.63</v>
      </c>
      <c r="F26" s="22">
        <f t="shared" si="1"/>
        <v>13.48224095550157</v>
      </c>
      <c r="G26" s="23"/>
      <c r="H26" s="24">
        <v>3737.76</v>
      </c>
      <c r="I26" s="22">
        <v>13.3</v>
      </c>
      <c r="J26" s="25">
        <v>3737.76</v>
      </c>
      <c r="K26" s="26">
        <v>13.29</v>
      </c>
      <c r="L26" s="23"/>
      <c r="M26" s="24">
        <v>948.67</v>
      </c>
      <c r="N26" s="22">
        <v>13.29</v>
      </c>
      <c r="O26" s="27">
        <v>948.67</v>
      </c>
      <c r="P26" s="22">
        <v>13.29</v>
      </c>
      <c r="Q26" s="23"/>
      <c r="R26" s="21">
        <v>164.2</v>
      </c>
      <c r="S26" s="22">
        <v>13.29</v>
      </c>
      <c r="T26" s="29">
        <v>164.2</v>
      </c>
      <c r="U26" s="22">
        <v>13.29</v>
      </c>
      <c r="V26" s="15"/>
      <c r="W26" s="8"/>
      <c r="Y26" s="4"/>
    </row>
    <row r="27" spans="1:25" ht="18" customHeight="1" x14ac:dyDescent="0.3">
      <c r="A27" s="56" t="s">
        <v>40</v>
      </c>
      <c r="B27" s="57" t="s">
        <v>14</v>
      </c>
      <c r="C27" s="21">
        <f t="shared" ref="C27:C30" si="13">H27+M27+R27</f>
        <v>677.46999999999991</v>
      </c>
      <c r="D27" s="22">
        <f t="shared" si="1"/>
        <v>1.8830159752699436</v>
      </c>
      <c r="E27" s="22">
        <f t="shared" ref="E27:E30" si="14">J27+O27+T27</f>
        <v>677.46999999999991</v>
      </c>
      <c r="F27" s="22">
        <f t="shared" si="1"/>
        <v>1.8830159752699436</v>
      </c>
      <c r="G27" s="23"/>
      <c r="H27" s="24">
        <v>522.04</v>
      </c>
      <c r="I27" s="22">
        <v>1.86</v>
      </c>
      <c r="J27" s="25">
        <v>522.04</v>
      </c>
      <c r="K27" s="26">
        <v>1.86</v>
      </c>
      <c r="L27" s="23"/>
      <c r="M27" s="21">
        <v>132.5</v>
      </c>
      <c r="N27" s="22">
        <v>1.86</v>
      </c>
      <c r="O27" s="29">
        <v>132.5</v>
      </c>
      <c r="P27" s="22">
        <v>1.86</v>
      </c>
      <c r="Q27" s="23"/>
      <c r="R27" s="24">
        <v>22.93</v>
      </c>
      <c r="S27" s="22">
        <v>1.86</v>
      </c>
      <c r="T27" s="27">
        <v>22.93</v>
      </c>
      <c r="U27" s="22">
        <v>1.86</v>
      </c>
      <c r="V27" s="15"/>
      <c r="W27" s="8"/>
      <c r="Y27" s="4"/>
    </row>
    <row r="28" spans="1:25" ht="18" customHeight="1" x14ac:dyDescent="0.3">
      <c r="A28" s="54">
        <v>3</v>
      </c>
      <c r="B28" s="55" t="s">
        <v>52</v>
      </c>
      <c r="C28" s="16">
        <f t="shared" si="13"/>
        <v>0</v>
      </c>
      <c r="D28" s="22">
        <f t="shared" si="1"/>
        <v>0</v>
      </c>
      <c r="E28" s="17">
        <f t="shared" si="14"/>
        <v>0</v>
      </c>
      <c r="F28" s="22">
        <f t="shared" si="1"/>
        <v>0</v>
      </c>
      <c r="G28" s="18"/>
      <c r="H28" s="16">
        <v>0</v>
      </c>
      <c r="I28" s="17">
        <v>0</v>
      </c>
      <c r="J28" s="17">
        <v>0</v>
      </c>
      <c r="K28" s="31">
        <v>0</v>
      </c>
      <c r="L28" s="18"/>
      <c r="M28" s="16"/>
      <c r="N28" s="17"/>
      <c r="O28" s="19"/>
      <c r="P28" s="17"/>
      <c r="Q28" s="18"/>
      <c r="R28" s="16"/>
      <c r="S28" s="17"/>
      <c r="T28" s="19"/>
      <c r="U28" s="17"/>
      <c r="V28" s="14"/>
      <c r="W28" s="7"/>
      <c r="Y28" s="3"/>
    </row>
    <row r="29" spans="1:25" ht="18" customHeight="1" x14ac:dyDescent="0.3">
      <c r="A29" s="54">
        <v>4</v>
      </c>
      <c r="B29" s="55" t="s">
        <v>16</v>
      </c>
      <c r="C29" s="16">
        <f t="shared" si="13"/>
        <v>0</v>
      </c>
      <c r="D29" s="22">
        <f t="shared" si="1"/>
        <v>0</v>
      </c>
      <c r="E29" s="17">
        <f t="shared" si="14"/>
        <v>0</v>
      </c>
      <c r="F29" s="22">
        <f t="shared" si="1"/>
        <v>0</v>
      </c>
      <c r="G29" s="18"/>
      <c r="H29" s="16">
        <v>0</v>
      </c>
      <c r="I29" s="17">
        <v>0</v>
      </c>
      <c r="J29" s="17">
        <v>0</v>
      </c>
      <c r="K29" s="31">
        <v>0</v>
      </c>
      <c r="L29" s="18"/>
      <c r="M29" s="16">
        <v>0</v>
      </c>
      <c r="N29" s="17">
        <v>0</v>
      </c>
      <c r="O29" s="19">
        <v>0</v>
      </c>
      <c r="P29" s="17">
        <v>0</v>
      </c>
      <c r="Q29" s="18"/>
      <c r="R29" s="16">
        <v>0</v>
      </c>
      <c r="S29" s="17">
        <v>0</v>
      </c>
      <c r="T29" s="19">
        <v>0</v>
      </c>
      <c r="U29" s="17">
        <v>0</v>
      </c>
      <c r="V29" s="14"/>
      <c r="W29" s="7"/>
      <c r="Y29" s="3"/>
    </row>
    <row r="30" spans="1:25" ht="18" customHeight="1" x14ac:dyDescent="0.3">
      <c r="A30" s="54">
        <v>5</v>
      </c>
      <c r="B30" s="55" t="s">
        <v>17</v>
      </c>
      <c r="C30" s="16">
        <f t="shared" si="13"/>
        <v>0</v>
      </c>
      <c r="D30" s="22">
        <f t="shared" si="1"/>
        <v>0</v>
      </c>
      <c r="E30" s="17">
        <f t="shared" si="14"/>
        <v>0</v>
      </c>
      <c r="F30" s="22">
        <f t="shared" si="1"/>
        <v>0</v>
      </c>
      <c r="G30" s="18"/>
      <c r="H30" s="16">
        <v>0</v>
      </c>
      <c r="I30" s="17">
        <v>0</v>
      </c>
      <c r="J30" s="17">
        <v>0</v>
      </c>
      <c r="K30" s="31">
        <v>0</v>
      </c>
      <c r="L30" s="18"/>
      <c r="M30" s="16">
        <v>0</v>
      </c>
      <c r="N30" s="17">
        <v>0</v>
      </c>
      <c r="O30" s="19">
        <v>0</v>
      </c>
      <c r="P30" s="17">
        <v>0</v>
      </c>
      <c r="Q30" s="18"/>
      <c r="R30" s="16">
        <v>0</v>
      </c>
      <c r="S30" s="17">
        <v>0</v>
      </c>
      <c r="T30" s="19">
        <v>0</v>
      </c>
      <c r="U30" s="17">
        <v>0</v>
      </c>
      <c r="V30" s="14"/>
      <c r="W30" s="7"/>
      <c r="Y30" s="3"/>
    </row>
    <row r="31" spans="1:25" ht="19.5" customHeight="1" x14ac:dyDescent="0.3">
      <c r="A31" s="54">
        <v>6</v>
      </c>
      <c r="B31" s="55" t="s">
        <v>18</v>
      </c>
      <c r="C31" s="16">
        <f>C8+C25+C28+C29+C30</f>
        <v>392858.69800000003</v>
      </c>
      <c r="D31" s="17">
        <f>D8+D25+D28+D29+D30</f>
        <v>1091.9438563445619</v>
      </c>
      <c r="E31" s="17">
        <f>E8+E25+E28+E29+E30</f>
        <v>391977.81800000003</v>
      </c>
      <c r="F31" s="17">
        <f>F8+F25+F28+F29+F30</f>
        <v>1089.495465844177</v>
      </c>
      <c r="G31" s="18"/>
      <c r="H31" s="16">
        <f>H8+H25+H28+H29+H30</f>
        <v>288616.59000000003</v>
      </c>
      <c r="I31" s="17">
        <f>I8+I25+I28+I29+I30</f>
        <v>1037.8</v>
      </c>
      <c r="J31" s="17">
        <f>J8+J25+J28+J29+J30</f>
        <v>287947.21000000002</v>
      </c>
      <c r="K31" s="31">
        <f>K8+K25+K28+K29+K30</f>
        <v>1037.8006838064605</v>
      </c>
      <c r="L31" s="18"/>
      <c r="M31" s="16">
        <v>88962.48</v>
      </c>
      <c r="N31" s="17">
        <v>1254.0999999999999</v>
      </c>
      <c r="O31" s="17">
        <f>O8+O25+O28+O29+O30</f>
        <v>88789.998000000007</v>
      </c>
      <c r="P31" s="17">
        <f>P8+P25+P28+P29+P30</f>
        <v>1254.0999329860197</v>
      </c>
      <c r="Q31" s="18"/>
      <c r="R31" s="16">
        <v>15279.63</v>
      </c>
      <c r="S31" s="17">
        <v>1254.68</v>
      </c>
      <c r="T31" s="17">
        <f>T8+T25+T28+T29+T30</f>
        <v>15240.61</v>
      </c>
      <c r="U31" s="17">
        <f>U8+U25+U28+U29+U30</f>
        <v>1254.6767087217966</v>
      </c>
      <c r="V31" s="15"/>
      <c r="W31" s="7"/>
      <c r="Y31" s="3"/>
    </row>
    <row r="32" spans="1:25" ht="18" customHeight="1" x14ac:dyDescent="0.3">
      <c r="A32" s="54">
        <v>7</v>
      </c>
      <c r="B32" s="55" t="s">
        <v>53</v>
      </c>
      <c r="C32" s="21">
        <f>H32+M32+R32</f>
        <v>0</v>
      </c>
      <c r="D32" s="22">
        <f t="shared" si="1"/>
        <v>0</v>
      </c>
      <c r="E32" s="22">
        <f t="shared" ref="E32" si="15">J32+O32+T32</f>
        <v>0</v>
      </c>
      <c r="F32" s="22">
        <f t="shared" si="1"/>
        <v>0</v>
      </c>
      <c r="G32" s="23"/>
      <c r="H32" s="43">
        <v>0</v>
      </c>
      <c r="I32" s="22">
        <v>0</v>
      </c>
      <c r="J32" s="22">
        <v>0</v>
      </c>
      <c r="K32" s="29">
        <v>0</v>
      </c>
      <c r="L32" s="23"/>
      <c r="M32" s="21">
        <v>0</v>
      </c>
      <c r="N32" s="22">
        <v>0</v>
      </c>
      <c r="O32" s="29">
        <v>0</v>
      </c>
      <c r="P32" s="22">
        <v>0</v>
      </c>
      <c r="Q32" s="23"/>
      <c r="R32" s="21">
        <v>0</v>
      </c>
      <c r="S32" s="22">
        <v>0</v>
      </c>
      <c r="T32" s="29">
        <v>0</v>
      </c>
      <c r="U32" s="22">
        <v>0</v>
      </c>
      <c r="V32" s="15"/>
      <c r="W32" s="8"/>
      <c r="Y32" s="3"/>
    </row>
    <row r="33" spans="1:25" ht="23.25" customHeight="1" x14ac:dyDescent="0.3">
      <c r="A33" s="54">
        <v>8</v>
      </c>
      <c r="B33" s="60" t="s">
        <v>19</v>
      </c>
      <c r="C33" s="21">
        <f>SUM(C34:C37)</f>
        <v>0</v>
      </c>
      <c r="D33" s="22">
        <f t="shared" si="1"/>
        <v>0</v>
      </c>
      <c r="E33" s="22">
        <f>SUM(E34:E37)</f>
        <v>0</v>
      </c>
      <c r="F33" s="22">
        <f t="shared" si="1"/>
        <v>0</v>
      </c>
      <c r="G33" s="23"/>
      <c r="H33" s="21">
        <f>SUM(H34:H37)</f>
        <v>0</v>
      </c>
      <c r="I33" s="22">
        <f>SUM(I34:I37)</f>
        <v>0</v>
      </c>
      <c r="J33" s="22">
        <f>SUM(J34:J37)</f>
        <v>0</v>
      </c>
      <c r="K33" s="26">
        <f>SUM(K34:K37)</f>
        <v>0</v>
      </c>
      <c r="L33" s="23"/>
      <c r="M33" s="21">
        <f>SUM(M34:M37)</f>
        <v>0</v>
      </c>
      <c r="N33" s="22">
        <f>SUM(N34:N37)</f>
        <v>0</v>
      </c>
      <c r="O33" s="29">
        <f>SUM(O34:O37)</f>
        <v>0</v>
      </c>
      <c r="P33" s="22">
        <f>SUM(P34:P37)</f>
        <v>0</v>
      </c>
      <c r="Q33" s="23"/>
      <c r="R33" s="21">
        <f>SUM(R34:R37)</f>
        <v>0</v>
      </c>
      <c r="S33" s="22">
        <f>SUM(S34:S37)</f>
        <v>0</v>
      </c>
      <c r="T33" s="29">
        <f>SUM(T34:T37)</f>
        <v>0</v>
      </c>
      <c r="U33" s="22">
        <f>SUM(U34:U37)</f>
        <v>0</v>
      </c>
      <c r="V33" s="15"/>
      <c r="W33" s="8"/>
      <c r="Y33" s="3"/>
    </row>
    <row r="34" spans="1:25" ht="18" customHeight="1" x14ac:dyDescent="0.3">
      <c r="A34" s="56" t="s">
        <v>54</v>
      </c>
      <c r="B34" s="57" t="s">
        <v>20</v>
      </c>
      <c r="C34" s="21">
        <v>0</v>
      </c>
      <c r="D34" s="22">
        <f t="shared" si="1"/>
        <v>0</v>
      </c>
      <c r="E34" s="22">
        <v>0</v>
      </c>
      <c r="F34" s="22">
        <f t="shared" si="1"/>
        <v>0</v>
      </c>
      <c r="G34" s="23"/>
      <c r="H34" s="21">
        <v>0</v>
      </c>
      <c r="I34" s="22">
        <v>0</v>
      </c>
      <c r="J34" s="22">
        <v>0</v>
      </c>
      <c r="K34" s="26">
        <v>0</v>
      </c>
      <c r="L34" s="23"/>
      <c r="M34" s="21">
        <v>0</v>
      </c>
      <c r="N34" s="22">
        <v>0</v>
      </c>
      <c r="O34" s="29">
        <v>0</v>
      </c>
      <c r="P34" s="22">
        <v>0</v>
      </c>
      <c r="Q34" s="23"/>
      <c r="R34" s="21">
        <v>0</v>
      </c>
      <c r="S34" s="22">
        <v>0</v>
      </c>
      <c r="T34" s="29">
        <v>0</v>
      </c>
      <c r="U34" s="22">
        <v>0</v>
      </c>
      <c r="V34" s="15"/>
      <c r="W34" s="8"/>
      <c r="Y34" s="4"/>
    </row>
    <row r="35" spans="1:25" ht="18" customHeight="1" x14ac:dyDescent="0.3">
      <c r="A35" s="56" t="s">
        <v>55</v>
      </c>
      <c r="B35" s="57" t="s">
        <v>56</v>
      </c>
      <c r="C35" s="21">
        <v>0</v>
      </c>
      <c r="D35" s="22">
        <f t="shared" si="1"/>
        <v>0</v>
      </c>
      <c r="E35" s="22">
        <v>0</v>
      </c>
      <c r="F35" s="22">
        <f t="shared" si="1"/>
        <v>0</v>
      </c>
      <c r="G35" s="23"/>
      <c r="H35" s="21">
        <v>0</v>
      </c>
      <c r="I35" s="22">
        <v>0</v>
      </c>
      <c r="J35" s="22">
        <v>0</v>
      </c>
      <c r="K35" s="26">
        <v>0</v>
      </c>
      <c r="L35" s="23"/>
      <c r="M35" s="21">
        <v>0</v>
      </c>
      <c r="N35" s="22">
        <v>0</v>
      </c>
      <c r="O35" s="29">
        <v>0</v>
      </c>
      <c r="P35" s="22">
        <v>0</v>
      </c>
      <c r="Q35" s="23"/>
      <c r="R35" s="21">
        <v>0</v>
      </c>
      <c r="S35" s="22">
        <v>0</v>
      </c>
      <c r="T35" s="29">
        <v>0</v>
      </c>
      <c r="U35" s="22">
        <v>0</v>
      </c>
      <c r="V35" s="15"/>
      <c r="W35" s="8"/>
      <c r="Y35" s="4"/>
    </row>
    <row r="36" spans="1:25" ht="18.75" customHeight="1" x14ac:dyDescent="0.3">
      <c r="A36" s="56" t="s">
        <v>57</v>
      </c>
      <c r="B36" s="57" t="s">
        <v>21</v>
      </c>
      <c r="C36" s="21">
        <v>0</v>
      </c>
      <c r="D36" s="22">
        <f t="shared" si="1"/>
        <v>0</v>
      </c>
      <c r="E36" s="22">
        <v>0</v>
      </c>
      <c r="F36" s="22">
        <f t="shared" si="1"/>
        <v>0</v>
      </c>
      <c r="G36" s="23"/>
      <c r="H36" s="21">
        <v>0</v>
      </c>
      <c r="I36" s="22">
        <v>0</v>
      </c>
      <c r="J36" s="22">
        <v>0</v>
      </c>
      <c r="K36" s="26">
        <v>0</v>
      </c>
      <c r="L36" s="23"/>
      <c r="M36" s="21">
        <v>0</v>
      </c>
      <c r="N36" s="22">
        <v>0</v>
      </c>
      <c r="O36" s="29">
        <v>0</v>
      </c>
      <c r="P36" s="22">
        <v>0</v>
      </c>
      <c r="Q36" s="23"/>
      <c r="R36" s="21">
        <v>0</v>
      </c>
      <c r="S36" s="22">
        <v>0</v>
      </c>
      <c r="T36" s="29">
        <v>0</v>
      </c>
      <c r="U36" s="22">
        <v>0</v>
      </c>
      <c r="V36" s="15"/>
      <c r="W36" s="8"/>
      <c r="Y36" s="4"/>
    </row>
    <row r="37" spans="1:25" ht="39" customHeight="1" x14ac:dyDescent="0.3">
      <c r="A37" s="56" t="s">
        <v>58</v>
      </c>
      <c r="B37" s="57" t="s">
        <v>59</v>
      </c>
      <c r="C37" s="21">
        <v>0</v>
      </c>
      <c r="D37" s="22">
        <f t="shared" si="1"/>
        <v>0</v>
      </c>
      <c r="E37" s="22">
        <v>0</v>
      </c>
      <c r="F37" s="22">
        <f t="shared" si="1"/>
        <v>0</v>
      </c>
      <c r="G37" s="23"/>
      <c r="H37" s="21">
        <v>0</v>
      </c>
      <c r="I37" s="22">
        <v>0</v>
      </c>
      <c r="J37" s="22">
        <v>0</v>
      </c>
      <c r="K37" s="26">
        <v>0</v>
      </c>
      <c r="L37" s="23"/>
      <c r="M37" s="21">
        <v>0</v>
      </c>
      <c r="N37" s="22">
        <v>0</v>
      </c>
      <c r="O37" s="29">
        <v>0</v>
      </c>
      <c r="P37" s="22">
        <v>0</v>
      </c>
      <c r="Q37" s="23"/>
      <c r="R37" s="21">
        <v>0</v>
      </c>
      <c r="S37" s="22">
        <v>0</v>
      </c>
      <c r="T37" s="29">
        <v>0</v>
      </c>
      <c r="U37" s="22">
        <v>0</v>
      </c>
      <c r="V37" s="15"/>
      <c r="W37" s="8"/>
      <c r="Y37" s="4"/>
    </row>
    <row r="38" spans="1:25" ht="37.5" customHeight="1" x14ac:dyDescent="0.3">
      <c r="A38" s="54">
        <v>9</v>
      </c>
      <c r="B38" s="55" t="s">
        <v>22</v>
      </c>
      <c r="C38" s="44">
        <v>399788.26</v>
      </c>
      <c r="D38" s="45">
        <f>D31+D32+D33</f>
        <v>1091.9438563445619</v>
      </c>
      <c r="E38" s="45">
        <f>E31+E32+E33-0.01</f>
        <v>391977.80800000002</v>
      </c>
      <c r="F38" s="17">
        <f>F31+F32+F33</f>
        <v>1089.495465844177</v>
      </c>
      <c r="G38" s="18"/>
      <c r="H38" s="16">
        <f>H31+H33</f>
        <v>288616.59000000003</v>
      </c>
      <c r="I38" s="17">
        <f>I31+I33</f>
        <v>1037.8</v>
      </c>
      <c r="J38" s="17">
        <f>J31+J33</f>
        <v>287947.21000000002</v>
      </c>
      <c r="K38" s="31">
        <f>K31+K33</f>
        <v>1037.8006838064605</v>
      </c>
      <c r="L38" s="18"/>
      <c r="M38" s="16">
        <f>M31+M32+M33</f>
        <v>88962.48</v>
      </c>
      <c r="N38" s="19">
        <f>N31+N32+N33</f>
        <v>1254.0999999999999</v>
      </c>
      <c r="O38" s="19">
        <f>O31+O32+O33</f>
        <v>88789.998000000007</v>
      </c>
      <c r="P38" s="19">
        <f>P31+P32+P33</f>
        <v>1254.0999329860197</v>
      </c>
      <c r="Q38" s="18"/>
      <c r="R38" s="16">
        <v>15279.63</v>
      </c>
      <c r="S38" s="17">
        <f>S31+S32+S33</f>
        <v>1254.68</v>
      </c>
      <c r="T38" s="19">
        <f>T31+T32+T33</f>
        <v>15240.61</v>
      </c>
      <c r="U38" s="19">
        <f>U31+U32+U33</f>
        <v>1254.6767087217966</v>
      </c>
      <c r="V38" s="15"/>
      <c r="W38" s="7"/>
      <c r="Y38" s="4"/>
    </row>
    <row r="39" spans="1:25" ht="24" customHeight="1" x14ac:dyDescent="0.3">
      <c r="A39" s="54">
        <v>10</v>
      </c>
      <c r="B39" s="60" t="s">
        <v>23</v>
      </c>
      <c r="C39" s="16">
        <f>C11/C38*100</f>
        <v>3.2880055057144495</v>
      </c>
      <c r="D39" s="17">
        <f>D38</f>
        <v>1091.9438563445619</v>
      </c>
      <c r="E39" s="17"/>
      <c r="F39" s="17">
        <f>F38</f>
        <v>1089.495465844177</v>
      </c>
      <c r="G39" s="18"/>
      <c r="H39" s="16"/>
      <c r="I39" s="17">
        <v>1037.8</v>
      </c>
      <c r="J39" s="17"/>
      <c r="K39" s="31">
        <f>K38</f>
        <v>1037.8006838064605</v>
      </c>
      <c r="L39" s="18"/>
      <c r="M39" s="16"/>
      <c r="N39" s="17">
        <f>N38</f>
        <v>1254.0999999999999</v>
      </c>
      <c r="O39" s="19"/>
      <c r="P39" s="17">
        <f>P38</f>
        <v>1254.0999329860197</v>
      </c>
      <c r="Q39" s="18"/>
      <c r="R39" s="16"/>
      <c r="S39" s="17">
        <f>S38</f>
        <v>1254.68</v>
      </c>
      <c r="T39" s="19"/>
      <c r="U39" s="17">
        <f>U38</f>
        <v>1254.6767087217966</v>
      </c>
      <c r="V39" s="15"/>
      <c r="W39" s="7"/>
      <c r="Y39" s="3"/>
    </row>
    <row r="40" spans="1:25" ht="37.5" customHeight="1" x14ac:dyDescent="0.3">
      <c r="A40" s="59">
        <v>11</v>
      </c>
      <c r="B40" s="55" t="s">
        <v>48</v>
      </c>
      <c r="C40" s="21">
        <f>H40+M40+R40</f>
        <v>359779.20999999996</v>
      </c>
      <c r="D40" s="22"/>
      <c r="E40" s="22">
        <f>J40+O40+T40</f>
        <v>359779.20999999996</v>
      </c>
      <c r="F40" s="22"/>
      <c r="G40" s="23"/>
      <c r="H40" s="24">
        <v>276798.34999999998</v>
      </c>
      <c r="I40" s="25"/>
      <c r="J40" s="25">
        <v>276798.34999999998</v>
      </c>
      <c r="K40" s="33"/>
      <c r="L40" s="23"/>
      <c r="M40" s="21">
        <v>70865.81</v>
      </c>
      <c r="N40" s="25"/>
      <c r="O40" s="29">
        <v>70865.81</v>
      </c>
      <c r="P40" s="25"/>
      <c r="Q40" s="23"/>
      <c r="R40" s="21">
        <v>12115.05</v>
      </c>
      <c r="S40" s="25"/>
      <c r="T40" s="29">
        <v>12115.05</v>
      </c>
      <c r="U40" s="25"/>
      <c r="V40" s="10"/>
      <c r="W40" s="8"/>
      <c r="Y40" s="3"/>
    </row>
    <row r="41" spans="1:25" ht="21.75" customHeight="1" x14ac:dyDescent="0.3">
      <c r="A41" s="59">
        <v>12</v>
      </c>
      <c r="B41" s="60" t="s">
        <v>49</v>
      </c>
      <c r="C41" s="24">
        <f>C33/C31*100</f>
        <v>0</v>
      </c>
      <c r="D41" s="25"/>
      <c r="E41" s="25">
        <f>E33/E31*100</f>
        <v>0</v>
      </c>
      <c r="F41" s="25"/>
      <c r="G41" s="23"/>
      <c r="H41" s="24">
        <f>H33/H31*100</f>
        <v>0</v>
      </c>
      <c r="I41" s="25"/>
      <c r="J41" s="25">
        <f>J33/J31*100</f>
        <v>0</v>
      </c>
      <c r="K41" s="33"/>
      <c r="L41" s="23"/>
      <c r="M41" s="24">
        <f>M33/M31*100</f>
        <v>0</v>
      </c>
      <c r="N41" s="25"/>
      <c r="O41" s="27">
        <f>O33/O31*100</f>
        <v>0</v>
      </c>
      <c r="P41" s="25"/>
      <c r="Q41" s="23"/>
      <c r="R41" s="24">
        <f>R33/R31*100</f>
        <v>0</v>
      </c>
      <c r="S41" s="25"/>
      <c r="T41" s="27">
        <f>T33/T31*100</f>
        <v>0</v>
      </c>
      <c r="U41" s="25"/>
      <c r="V41" s="10"/>
      <c r="W41" s="8"/>
      <c r="Y41" s="3"/>
    </row>
    <row r="42" spans="1:25" ht="20.25" x14ac:dyDescent="0.3">
      <c r="A42" s="71" t="s">
        <v>69</v>
      </c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46"/>
      <c r="R42" s="46"/>
      <c r="S42" s="46"/>
      <c r="T42" s="46"/>
      <c r="U42" s="46"/>
      <c r="V42" s="10"/>
      <c r="W42" s="10"/>
    </row>
    <row r="43" spans="1:25" ht="20.25" x14ac:dyDescent="0.3">
      <c r="A43" s="75" t="s">
        <v>64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46"/>
      <c r="R43" s="46"/>
      <c r="S43" s="46"/>
      <c r="T43" s="46"/>
      <c r="U43" s="46"/>
      <c r="V43" s="10"/>
      <c r="W43" s="10"/>
    </row>
    <row r="44" spans="1:25" ht="60" customHeight="1" x14ac:dyDescent="0.3">
      <c r="A44" s="72" t="s">
        <v>61</v>
      </c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10"/>
      <c r="R44" s="10"/>
      <c r="S44" s="10"/>
      <c r="T44" s="10"/>
      <c r="U44" s="10"/>
      <c r="V44" s="10"/>
      <c r="W44" s="10"/>
    </row>
    <row r="47" spans="1:25" x14ac:dyDescent="0.25"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</row>
    <row r="54" spans="2:17" x14ac:dyDescent="0.25"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</row>
  </sheetData>
  <mergeCells count="17">
    <mergeCell ref="A42:P42"/>
    <mergeCell ref="A44:P44"/>
    <mergeCell ref="B54:Q54"/>
    <mergeCell ref="B47:Q47"/>
    <mergeCell ref="T5:U5"/>
    <mergeCell ref="A43:P43"/>
    <mergeCell ref="A1:U2"/>
    <mergeCell ref="A5:A6"/>
    <mergeCell ref="E5:F5"/>
    <mergeCell ref="J5:K5"/>
    <mergeCell ref="O5:P5"/>
    <mergeCell ref="C5:D5"/>
    <mergeCell ref="H5:I5"/>
    <mergeCell ref="M5:N5"/>
    <mergeCell ref="R5:S5"/>
    <mergeCell ref="B5:B6"/>
    <mergeCell ref="B3:U3"/>
  </mergeCells>
  <phoneticPr fontId="3" type="noConversion"/>
  <conditionalFormatting sqref="Y8:Y40">
    <cfRule type="expression" dxfId="1" priority="1" stopIfTrue="1">
      <formula>NOT(ISERROR(SEARCH("Додаток2",Y8)))</formula>
    </cfRule>
    <cfRule type="expression" dxfId="0" priority="2" stopIfTrue="1">
      <formula>NOT(ISERROR(SEARCH("Додаток2",Y8)))</formula>
    </cfRule>
  </conditionalFormatting>
  <printOptions horizontalCentered="1"/>
  <pageMargins left="0" right="0" top="1.3779527559055118" bottom="0" header="0" footer="0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34" sqref="D34"/>
    </sheetView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2014-03-12T12:59:58Z</cp:lastPrinted>
  <dcterms:created xsi:type="dcterms:W3CDTF">2006-09-16T00:00:00Z</dcterms:created>
  <dcterms:modified xsi:type="dcterms:W3CDTF">2019-02-18T09:01:22Z</dcterms:modified>
</cp:coreProperties>
</file>