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Лист1!$A$1:$X$45</definedName>
  </definedNames>
  <calcPr calcId="124519"/>
</workbook>
</file>

<file path=xl/calcChain.xml><?xml version="1.0" encoding="utf-8"?>
<calcChain xmlns="http://schemas.openxmlformats.org/spreadsheetml/2006/main">
  <c r="T21" i="1"/>
  <c r="O21"/>
  <c r="J21"/>
  <c r="U21"/>
  <c r="U20" s="1"/>
  <c r="P21"/>
  <c r="P20" s="1"/>
  <c r="K21"/>
  <c r="K20" s="1"/>
  <c r="J12"/>
  <c r="K12" s="1"/>
  <c r="K11" s="1"/>
  <c r="T12"/>
  <c r="U12" s="1"/>
  <c r="O12"/>
  <c r="P12" s="1"/>
  <c r="F38" l="1"/>
  <c r="F37"/>
  <c r="F36"/>
  <c r="F35"/>
  <c r="E33"/>
  <c r="F33" s="1"/>
  <c r="C33"/>
  <c r="D33" s="1"/>
  <c r="P34" l="1"/>
  <c r="O34"/>
  <c r="O26"/>
  <c r="P23"/>
  <c r="O23"/>
  <c r="O20"/>
  <c r="P11"/>
  <c r="P10" s="1"/>
  <c r="P32" s="1"/>
  <c r="O11"/>
  <c r="O10"/>
  <c r="O32" s="1"/>
  <c r="U34"/>
  <c r="T34"/>
  <c r="T26"/>
  <c r="U23"/>
  <c r="T23"/>
  <c r="T20"/>
  <c r="U11"/>
  <c r="U10" s="1"/>
  <c r="U32" s="1"/>
  <c r="T11"/>
  <c r="T10"/>
  <c r="E41"/>
  <c r="E34"/>
  <c r="F34" s="1"/>
  <c r="E31"/>
  <c r="F31" s="1"/>
  <c r="E30"/>
  <c r="F30" s="1"/>
  <c r="E29"/>
  <c r="F29" s="1"/>
  <c r="E28"/>
  <c r="F28" s="1"/>
  <c r="E27"/>
  <c r="F27" s="1"/>
  <c r="F26" s="1"/>
  <c r="E26"/>
  <c r="E25"/>
  <c r="F25" s="1"/>
  <c r="E24"/>
  <c r="F24" s="1"/>
  <c r="F23" s="1"/>
  <c r="E23"/>
  <c r="E22"/>
  <c r="F22" s="1"/>
  <c r="E21"/>
  <c r="F21" s="1"/>
  <c r="E20"/>
  <c r="F20" s="1"/>
  <c r="E19"/>
  <c r="F19" s="1"/>
  <c r="E18"/>
  <c r="F18" s="1"/>
  <c r="E17"/>
  <c r="F17" s="1"/>
  <c r="E16"/>
  <c r="E15"/>
  <c r="E14"/>
  <c r="F14" s="1"/>
  <c r="E13"/>
  <c r="F13" s="1"/>
  <c r="E12"/>
  <c r="F12" s="1"/>
  <c r="F11" s="1"/>
  <c r="F10" s="1"/>
  <c r="F32" s="1"/>
  <c r="F39" s="1"/>
  <c r="F40" s="1"/>
  <c r="E11"/>
  <c r="E10"/>
  <c r="E32" s="1"/>
  <c r="E39" s="1"/>
  <c r="K34"/>
  <c r="J34"/>
  <c r="J26"/>
  <c r="K23"/>
  <c r="K10" s="1"/>
  <c r="K32" s="1"/>
  <c r="K39" s="1"/>
  <c r="K40" s="1"/>
  <c r="J23"/>
  <c r="J20"/>
  <c r="J11"/>
  <c r="J10"/>
  <c r="J32" s="1"/>
  <c r="J39" s="1"/>
  <c r="C16"/>
  <c r="C15"/>
  <c r="C31"/>
  <c r="D31" s="1"/>
  <c r="C30"/>
  <c r="D30" s="1"/>
  <c r="C29"/>
  <c r="D29" s="1"/>
  <c r="I34"/>
  <c r="H34"/>
  <c r="H26"/>
  <c r="I23"/>
  <c r="H23"/>
  <c r="H20"/>
  <c r="H11"/>
  <c r="I32"/>
  <c r="H10"/>
  <c r="H32" s="1"/>
  <c r="S34"/>
  <c r="S39" s="1"/>
  <c r="R34"/>
  <c r="R26"/>
  <c r="S23"/>
  <c r="R23"/>
  <c r="R20"/>
  <c r="R11"/>
  <c r="R10" s="1"/>
  <c r="N34"/>
  <c r="N39" s="1"/>
  <c r="N11"/>
  <c r="N23"/>
  <c r="M23"/>
  <c r="U39" l="1"/>
  <c r="U40" s="1"/>
  <c r="T32"/>
  <c r="T39" s="1"/>
  <c r="O42"/>
  <c r="P39"/>
  <c r="P40" s="1"/>
  <c r="O39"/>
  <c r="T42"/>
  <c r="E42"/>
  <c r="J42"/>
  <c r="N40"/>
  <c r="R42"/>
  <c r="H39"/>
  <c r="H42"/>
  <c r="I39"/>
  <c r="I40" s="1"/>
  <c r="S11"/>
  <c r="D35"/>
  <c r="D36"/>
  <c r="D37"/>
  <c r="D38"/>
  <c r="C28"/>
  <c r="D28" s="1"/>
  <c r="C27"/>
  <c r="C25"/>
  <c r="D25" s="1"/>
  <c r="C24"/>
  <c r="C21"/>
  <c r="D21" s="1"/>
  <c r="C22"/>
  <c r="D22" s="1"/>
  <c r="C19"/>
  <c r="D19" s="1"/>
  <c r="C18"/>
  <c r="D18" s="1"/>
  <c r="C12"/>
  <c r="C13"/>
  <c r="D13" s="1"/>
  <c r="C14"/>
  <c r="D14" s="1"/>
  <c r="C17"/>
  <c r="D17" s="1"/>
  <c r="C41"/>
  <c r="C23" l="1"/>
  <c r="D24"/>
  <c r="D23" s="1"/>
  <c r="C26"/>
  <c r="D27"/>
  <c r="D26" s="1"/>
  <c r="S40"/>
  <c r="C11"/>
  <c r="C20"/>
  <c r="D20" s="1"/>
  <c r="D12"/>
  <c r="D11" s="1"/>
  <c r="D10" s="1"/>
  <c r="D32" s="1"/>
  <c r="M34"/>
  <c r="M39" s="1"/>
  <c r="M11"/>
  <c r="M20"/>
  <c r="M26"/>
  <c r="C34"/>
  <c r="D34" l="1"/>
  <c r="D39" s="1"/>
  <c r="D40" s="1"/>
  <c r="C10"/>
  <c r="C32" s="1"/>
  <c r="M10"/>
  <c r="M42"/>
  <c r="C42" l="1"/>
</calcChain>
</file>

<file path=xl/sharedStrings.xml><?xml version="1.0" encoding="utf-8"?>
<sst xmlns="http://schemas.openxmlformats.org/spreadsheetml/2006/main" count="99" uniqueCount="74">
  <si>
    <t xml:space="preserve">Структура одноставкових тарифів на теплову енергію  </t>
  </si>
  <si>
    <t>Без ПДВ</t>
  </si>
  <si>
    <t xml:space="preserve">N з/п </t>
  </si>
  <si>
    <t xml:space="preserve">Найменування показників </t>
  </si>
  <si>
    <t xml:space="preserve">Сумарні та середньо зважені показники                  </t>
  </si>
  <si>
    <t>тис.грн на рік</t>
  </si>
  <si>
    <t>грн/Гкал</t>
  </si>
  <si>
    <t xml:space="preserve">Виробнича собівартість, у т. ч.: </t>
  </si>
  <si>
    <t xml:space="preserve">прямі матеріальні витрати, у т. ч.: </t>
  </si>
  <si>
    <t xml:space="preserve">транспортування теплової енергії тепловими мережами інших підприємств </t>
  </si>
  <si>
    <t xml:space="preserve">вода для технологічних потреб та водовідведення </t>
  </si>
  <si>
    <t xml:space="preserve">матеріали, запасні частини та інші матеріальні ресурси </t>
  </si>
  <si>
    <t xml:space="preserve">інші прямі витрати, у т. ч.: </t>
  </si>
  <si>
    <t xml:space="preserve">амортизаційні відрахування </t>
  </si>
  <si>
    <t xml:space="preserve">інші прямі витрати </t>
  </si>
  <si>
    <t xml:space="preserve">загальновиробничі витрати, у т. ч.: </t>
  </si>
  <si>
    <t xml:space="preserve">інші витрати </t>
  </si>
  <si>
    <t xml:space="preserve">Адміністративні витрати, у т. ч.: </t>
  </si>
  <si>
    <t>Інші операційні витрати</t>
  </si>
  <si>
    <t xml:space="preserve">Фінансові витрати </t>
  </si>
  <si>
    <t>Повна собівартість</t>
  </si>
  <si>
    <t xml:space="preserve">Розрахунковий прибуток, у т. ч.: </t>
  </si>
  <si>
    <t xml:space="preserve">податок на прибуток </t>
  </si>
  <si>
    <t xml:space="preserve">на розвиток виробництва (виробничі інвестиції) </t>
  </si>
  <si>
    <t xml:space="preserve">Вартість  теплової енергії за відповідними тарифами </t>
  </si>
  <si>
    <t>Тарифи на теплову енергію, грн/Гкал</t>
  </si>
  <si>
    <t>1.1</t>
  </si>
  <si>
    <t>1.1.1</t>
  </si>
  <si>
    <t>1.1.2</t>
  </si>
  <si>
    <t>1.1.3</t>
  </si>
  <si>
    <t>1.1.4</t>
  </si>
  <si>
    <t>1.1.5</t>
  </si>
  <si>
    <t>1.1.6</t>
  </si>
  <si>
    <t>1.2</t>
  </si>
  <si>
    <t>1.3</t>
  </si>
  <si>
    <t>1.3.1</t>
  </si>
  <si>
    <t>1.3.2</t>
  </si>
  <si>
    <t>1.4</t>
  </si>
  <si>
    <t>1.4.1</t>
  </si>
  <si>
    <t>1.4.2</t>
  </si>
  <si>
    <t>2</t>
  </si>
  <si>
    <t>2.1</t>
  </si>
  <si>
    <t>2.2</t>
  </si>
  <si>
    <t>%</t>
  </si>
  <si>
    <t>Відхилення</t>
  </si>
  <si>
    <t>1.1.7</t>
  </si>
  <si>
    <t xml:space="preserve">витрати на паливо </t>
  </si>
  <si>
    <t>витрати на електроенергію</t>
  </si>
  <si>
    <t>собівартість теплової енергії власних ТЕЦ, ТЕС, КГУ</t>
  </si>
  <si>
    <t>витрати на покупну теплову енергію</t>
  </si>
  <si>
    <t>Обсяг реалізації теплової енергії власним споживачам, Гкал</t>
  </si>
  <si>
    <t>Рівень рентабельності, %</t>
  </si>
  <si>
    <t>прямі витрати на оплату праці з відрахуваннями на соціальні заходи</t>
  </si>
  <si>
    <t>витрати на оплату праці з відрахуваннями на соціальні заходи</t>
  </si>
  <si>
    <t>Витрати на збут</t>
  </si>
  <si>
    <t>Витрати на покриття втрат</t>
  </si>
  <si>
    <t>8.1</t>
  </si>
  <si>
    <t>8.2</t>
  </si>
  <si>
    <t>резервний фонд (капітал) та дивіденди</t>
  </si>
  <si>
    <t>8.3</t>
  </si>
  <si>
    <t>8.4</t>
  </si>
  <si>
    <t>інше використання прибутку (прибуток у тарифах ТЕЦ, ТЕС, КГУ)</t>
  </si>
  <si>
    <t xml:space="preserve">Аналіз впливу результатів реалізації Інвестпрограми на 2017 рік на структуру тарифу та фінансово-господарську діяльність у прогнозному періоді  </t>
  </si>
  <si>
    <t>Для потреб населення станом на 01.01.17р.*</t>
  </si>
  <si>
    <t>*Додаток 1 до Постанови НКРЕКП від 09.06.2016р. №943</t>
  </si>
  <si>
    <t>**Додаток 1 до Постанови НКРЕКП від 02.12.16р. №2126, Додаток 1 до Постанови НКРЕКП від 30.04.15р. №1378 (у редакції Постанови КНРЕКП від 02.12.2016р. №2126)</t>
  </si>
  <si>
    <r>
      <t xml:space="preserve">Сумарні та середньо зважені показники  </t>
    </r>
    <r>
      <rPr>
        <b/>
        <sz val="14"/>
        <color indexed="8"/>
        <rFont val="Times New Roman"/>
        <family val="1"/>
        <charset val="204"/>
      </rPr>
      <t>після реалізації  ІП</t>
    </r>
  </si>
  <si>
    <r>
      <t xml:space="preserve">Для потреб населення </t>
    </r>
    <r>
      <rPr>
        <b/>
        <sz val="14"/>
        <color indexed="8"/>
        <rFont val="Times New Roman"/>
        <family val="1"/>
        <charset val="204"/>
      </rPr>
      <t>після реалізації  ІП</t>
    </r>
  </si>
  <si>
    <r>
      <t xml:space="preserve">Для потреб бюджетних установ </t>
    </r>
    <r>
      <rPr>
        <b/>
        <sz val="14"/>
        <color indexed="8"/>
        <rFont val="Times New Roman"/>
        <family val="1"/>
        <charset val="204"/>
      </rPr>
      <t>після реалізації  ІП</t>
    </r>
  </si>
  <si>
    <r>
      <t xml:space="preserve">Для потреб інших споживачів </t>
    </r>
    <r>
      <rPr>
        <b/>
        <sz val="14"/>
        <color indexed="8"/>
        <rFont val="Times New Roman"/>
        <family val="1"/>
        <charset val="204"/>
      </rPr>
      <t>після реалізації  ІП</t>
    </r>
  </si>
  <si>
    <t>Для потреб бюджетних установ станом на 01.01.17р.**</t>
  </si>
  <si>
    <t>Для потреб інших споживачів станом на 01.01.17р.**</t>
  </si>
  <si>
    <t>по ДМП "Івано-Франківськтеплокомуненерго"</t>
  </si>
  <si>
    <t xml:space="preserve">                           В.о. заступника директора з стратегічного розвитку                                                               Лесів  І.Я.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</si>
</sst>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0.0"/>
  </numFmts>
  <fonts count="2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8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164" fontId="4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wrapText="1"/>
    </xf>
    <xf numFmtId="0" fontId="2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1" fillId="0" borderId="0" xfId="2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2" fontId="8" fillId="0" borderId="0" xfId="0" applyNumberFormat="1" applyFont="1"/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0" xfId="0" applyFont="1"/>
    <xf numFmtId="0" fontId="8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1" fillId="0" borderId="4" xfId="0" applyFont="1" applyBorder="1"/>
    <xf numFmtId="0" fontId="13" fillId="0" borderId="4" xfId="0" applyFont="1" applyBorder="1"/>
    <xf numFmtId="0" fontId="14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2" fontId="15" fillId="0" borderId="13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2" fontId="15" fillId="0" borderId="1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165" fontId="15" fillId="0" borderId="13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2" fontId="14" fillId="0" borderId="14" xfId="0" applyNumberFormat="1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2" fontId="14" fillId="0" borderId="13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/>
    </xf>
    <xf numFmtId="2" fontId="15" fillId="0" borderId="15" xfId="0" applyNumberFormat="1" applyFont="1" applyFill="1" applyBorder="1" applyAlignment="1">
      <alignment horizontal="center"/>
    </xf>
    <xf numFmtId="2" fontId="14" fillId="0" borderId="15" xfId="0" applyNumberFormat="1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2" fontId="14" fillId="0" borderId="3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wrapText="1"/>
    </xf>
    <xf numFmtId="0" fontId="21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1" fillId="0" borderId="3" xfId="0" applyFont="1" applyBorder="1" applyAlignment="1">
      <alignment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19" fillId="0" borderId="0" xfId="2" applyFont="1" applyFill="1" applyAlignment="1">
      <alignment horizontal="left" vertical="center"/>
    </xf>
    <xf numFmtId="0" fontId="1" fillId="0" borderId="0" xfId="2" applyFill="1" applyAlignment="1">
      <alignment horizontal="center" vertical="center"/>
    </xf>
    <xf numFmtId="0" fontId="16" fillId="0" borderId="0" xfId="2" applyFont="1" applyFill="1" applyAlignment="1">
      <alignment horizontal="left" vertical="center"/>
    </xf>
    <xf numFmtId="0" fontId="19" fillId="0" borderId="0" xfId="2" applyFont="1" applyFill="1" applyAlignment="1">
      <alignment horizontal="left" vertical="top"/>
    </xf>
    <xf numFmtId="0" fontId="24" fillId="0" borderId="0" xfId="2" applyFont="1" applyFill="1" applyAlignment="1">
      <alignment horizontal="left" vertical="center"/>
    </xf>
  </cellXfs>
  <cellStyles count="4">
    <cellStyle name="Обычный" xfId="0" builtinId="0"/>
    <cellStyle name="Обычный 12" xfId="1"/>
    <cellStyle name="Обычный 5 2" xfId="2"/>
    <cellStyle name="Финансовый 3" xfId="3"/>
  </cellStyles>
  <dxfs count="2"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5"/>
  <sheetViews>
    <sheetView tabSelected="1" view="pageBreakPreview" topLeftCell="A25" zoomScale="60" workbookViewId="0">
      <selection activeCell="A46" sqref="A46"/>
    </sheetView>
  </sheetViews>
  <sheetFormatPr defaultRowHeight="15"/>
  <cols>
    <col min="1" max="1" width="7.7109375" style="6" customWidth="1"/>
    <col min="2" max="2" width="60.85546875" customWidth="1"/>
    <col min="3" max="3" width="15.7109375" customWidth="1"/>
    <col min="4" max="4" width="13.7109375" customWidth="1"/>
    <col min="5" max="5" width="14.85546875" customWidth="1"/>
    <col min="6" max="6" width="13.85546875" customWidth="1"/>
    <col min="7" max="7" width="9.7109375" hidden="1" customWidth="1"/>
    <col min="8" max="8" width="14.85546875" customWidth="1"/>
    <col min="9" max="9" width="12.28515625" customWidth="1"/>
    <col min="10" max="10" width="14.85546875" customWidth="1"/>
    <col min="11" max="11" width="12.7109375" customWidth="1"/>
    <col min="12" max="12" width="8.7109375" hidden="1" customWidth="1"/>
    <col min="13" max="13" width="15.28515625" customWidth="1"/>
    <col min="14" max="14" width="15.85546875" customWidth="1"/>
    <col min="15" max="15" width="13.85546875" customWidth="1"/>
    <col min="16" max="16" width="12.28515625" customWidth="1"/>
    <col min="17" max="17" width="1" hidden="1" customWidth="1"/>
    <col min="18" max="18" width="14.5703125" customWidth="1"/>
    <col min="19" max="19" width="13.140625" customWidth="1"/>
    <col min="20" max="20" width="14.5703125" customWidth="1"/>
    <col min="21" max="21" width="14.7109375" customWidth="1"/>
    <col min="22" max="22" width="12" hidden="1" customWidth="1"/>
    <col min="23" max="23" width="0.5703125" hidden="1" customWidth="1"/>
  </cols>
  <sheetData>
    <row r="1" spans="1:25">
      <c r="A1" s="61" t="s">
        <v>62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5" ht="15.75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5" ht="26.25" customHeight="1">
      <c r="A3" s="53"/>
      <c r="B3" s="74" t="s">
        <v>72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</row>
    <row r="4" spans="1:25" ht="2.25" customHeight="1" thickBot="1">
      <c r="A4" s="2"/>
      <c r="B4" s="9"/>
      <c r="C4" s="15"/>
      <c r="D4" s="9"/>
      <c r="E4" s="15"/>
      <c r="F4" s="9"/>
      <c r="G4" s="9"/>
      <c r="H4" s="15"/>
      <c r="I4" s="9"/>
      <c r="J4" s="15"/>
      <c r="K4" s="9"/>
      <c r="L4" s="9"/>
      <c r="M4" s="15"/>
      <c r="N4" s="9"/>
      <c r="O4" s="15"/>
      <c r="P4" s="9"/>
      <c r="Q4" s="9"/>
      <c r="R4" s="15"/>
      <c r="S4" s="73" t="s">
        <v>1</v>
      </c>
      <c r="T4" s="73"/>
      <c r="U4" s="9"/>
    </row>
    <row r="5" spans="1:25" ht="15" hidden="1" customHeight="1">
      <c r="A5" s="10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5" ht="15" hidden="1" customHeight="1">
      <c r="A6" s="2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 t="s">
        <v>1</v>
      </c>
      <c r="T6" s="9"/>
      <c r="U6" s="9"/>
    </row>
    <row r="7" spans="1:25" s="1" customFormat="1" ht="65.25" customHeight="1">
      <c r="A7" s="63" t="s">
        <v>2</v>
      </c>
      <c r="B7" s="71" t="s">
        <v>3</v>
      </c>
      <c r="C7" s="69" t="s">
        <v>4</v>
      </c>
      <c r="D7" s="70"/>
      <c r="E7" s="65" t="s">
        <v>66</v>
      </c>
      <c r="F7" s="66"/>
      <c r="G7" s="54" t="s">
        <v>44</v>
      </c>
      <c r="H7" s="69" t="s">
        <v>63</v>
      </c>
      <c r="I7" s="70"/>
      <c r="J7" s="67" t="s">
        <v>67</v>
      </c>
      <c r="K7" s="68"/>
      <c r="L7" s="54" t="s">
        <v>44</v>
      </c>
      <c r="M7" s="69" t="s">
        <v>70</v>
      </c>
      <c r="N7" s="70"/>
      <c r="O7" s="67" t="s">
        <v>68</v>
      </c>
      <c r="P7" s="68"/>
      <c r="Q7" s="54" t="s">
        <v>44</v>
      </c>
      <c r="R7" s="69" t="s">
        <v>71</v>
      </c>
      <c r="S7" s="70"/>
      <c r="T7" s="67" t="s">
        <v>69</v>
      </c>
      <c r="U7" s="68"/>
      <c r="V7" s="26" t="s">
        <v>44</v>
      </c>
      <c r="W7" s="12" t="s">
        <v>44</v>
      </c>
    </row>
    <row r="8" spans="1:25" ht="33.75" customHeight="1">
      <c r="A8" s="64"/>
      <c r="B8" s="72"/>
      <c r="C8" s="21" t="s">
        <v>5</v>
      </c>
      <c r="D8" s="12" t="s">
        <v>6</v>
      </c>
      <c r="E8" s="12" t="s">
        <v>5</v>
      </c>
      <c r="F8" s="22" t="s">
        <v>6</v>
      </c>
      <c r="G8" s="11" t="s">
        <v>43</v>
      </c>
      <c r="H8" s="21" t="s">
        <v>5</v>
      </c>
      <c r="I8" s="12" t="s">
        <v>6</v>
      </c>
      <c r="J8" s="12" t="s">
        <v>5</v>
      </c>
      <c r="K8" s="22" t="s">
        <v>6</v>
      </c>
      <c r="L8" s="11" t="s">
        <v>43</v>
      </c>
      <c r="M8" s="21" t="s">
        <v>5</v>
      </c>
      <c r="N8" s="12" t="s">
        <v>6</v>
      </c>
      <c r="O8" s="12" t="s">
        <v>5</v>
      </c>
      <c r="P8" s="22" t="s">
        <v>6</v>
      </c>
      <c r="Q8" s="11" t="s">
        <v>43</v>
      </c>
      <c r="R8" s="21" t="s">
        <v>5</v>
      </c>
      <c r="S8" s="12" t="s">
        <v>6</v>
      </c>
      <c r="T8" s="12" t="s">
        <v>5</v>
      </c>
      <c r="U8" s="22" t="s">
        <v>6</v>
      </c>
      <c r="V8" s="27" t="s">
        <v>43</v>
      </c>
      <c r="W8" s="12" t="s">
        <v>43</v>
      </c>
    </row>
    <row r="9" spans="1:25" ht="17.25" customHeight="1">
      <c r="A9" s="3">
        <v>1</v>
      </c>
      <c r="B9" s="20">
        <v>2</v>
      </c>
      <c r="C9" s="23">
        <v>3</v>
      </c>
      <c r="D9" s="13">
        <v>4</v>
      </c>
      <c r="E9" s="13">
        <v>5</v>
      </c>
      <c r="F9" s="24">
        <v>6</v>
      </c>
      <c r="G9" s="25">
        <v>7</v>
      </c>
      <c r="H9" s="23">
        <v>8</v>
      </c>
      <c r="I9" s="13">
        <v>9</v>
      </c>
      <c r="J9" s="13">
        <v>10</v>
      </c>
      <c r="K9" s="24">
        <v>11</v>
      </c>
      <c r="L9" s="25">
        <v>12</v>
      </c>
      <c r="M9" s="23">
        <v>3</v>
      </c>
      <c r="N9" s="13">
        <v>4</v>
      </c>
      <c r="O9" s="13">
        <v>5</v>
      </c>
      <c r="P9" s="24">
        <v>6</v>
      </c>
      <c r="Q9" s="25">
        <v>17</v>
      </c>
      <c r="R9" s="23">
        <v>7</v>
      </c>
      <c r="S9" s="13">
        <v>8</v>
      </c>
      <c r="T9" s="13">
        <v>9</v>
      </c>
      <c r="U9" s="24">
        <v>10</v>
      </c>
      <c r="V9" s="28">
        <v>22</v>
      </c>
      <c r="W9" s="13">
        <v>17</v>
      </c>
    </row>
    <row r="10" spans="1:25" ht="20.25" customHeight="1">
      <c r="A10" s="4">
        <v>1</v>
      </c>
      <c r="B10" s="55" t="s">
        <v>7</v>
      </c>
      <c r="C10" s="47">
        <f>C11+C19+C20+C23</f>
        <v>387595.1100000001</v>
      </c>
      <c r="D10" s="43">
        <f>D11+D19+D20+D23</f>
        <v>1077.3138058755537</v>
      </c>
      <c r="E10" s="43">
        <f>E11+E19+E20+E23</f>
        <v>387819.56000000006</v>
      </c>
      <c r="F10" s="43">
        <f>F11+F19+F20+F23</f>
        <v>1077.9376607114127</v>
      </c>
      <c r="G10" s="31"/>
      <c r="H10" s="47">
        <f>H11+H19+H20+H23</f>
        <v>284560.28999999998</v>
      </c>
      <c r="I10" s="43">
        <v>1021.13</v>
      </c>
      <c r="J10" s="43">
        <f>J11+J19+J20+J23</f>
        <v>284732.97000000003</v>
      </c>
      <c r="K10" s="43">
        <f>K11+K19+K20+K23</f>
        <v>1022.4654010293054</v>
      </c>
      <c r="L10" s="31"/>
      <c r="M10" s="47">
        <f>M11+M19+M20+M23</f>
        <v>87933.41</v>
      </c>
      <c r="N10" s="43">
        <v>1237.8499999999999</v>
      </c>
      <c r="O10" s="48">
        <f>O11+O19+O20+O23</f>
        <v>87977.62000000001</v>
      </c>
      <c r="P10" s="48">
        <f>P11+P19+P20+P23</f>
        <v>1238.7745782119757</v>
      </c>
      <c r="Q10" s="31"/>
      <c r="R10" s="47">
        <f>R11+R19+R20+R23</f>
        <v>15101.410000000002</v>
      </c>
      <c r="S10" s="43">
        <v>1237.8499999999999</v>
      </c>
      <c r="T10" s="48">
        <f>T11+T19+T20+T23</f>
        <v>15108.970000000001</v>
      </c>
      <c r="U10" s="48">
        <f>U11+U19+U20+U23</f>
        <v>1239.3507993776338</v>
      </c>
      <c r="V10" s="29"/>
      <c r="W10" s="16"/>
      <c r="Y10" s="7"/>
    </row>
    <row r="11" spans="1:25" ht="20.25" customHeight="1">
      <c r="A11" s="4" t="s">
        <v>26</v>
      </c>
      <c r="B11" s="55" t="s">
        <v>8</v>
      </c>
      <c r="C11" s="47">
        <f>SUM(C12:C18)</f>
        <v>348431.02000000008</v>
      </c>
      <c r="D11" s="43">
        <f>SUM(D12:D18)</f>
        <v>968.45790505793821</v>
      </c>
      <c r="E11" s="43">
        <f>SUM(E12:E18)</f>
        <v>348386.83000000007</v>
      </c>
      <c r="F11" s="43">
        <f>SUM(F12:F18)</f>
        <v>968.33507972848133</v>
      </c>
      <c r="G11" s="31"/>
      <c r="H11" s="47">
        <f>SUM(H12:H18)</f>
        <v>254260.24000000002</v>
      </c>
      <c r="I11" s="44">
        <v>917.53</v>
      </c>
      <c r="J11" s="43">
        <f>SUM(J12:J18)</f>
        <v>254226.24000000002</v>
      </c>
      <c r="K11" s="43">
        <f>SUM(K12:K18)</f>
        <v>917.41414567319509</v>
      </c>
      <c r="L11" s="31"/>
      <c r="M11" s="47">
        <f>SUM(M12:M18)</f>
        <v>80412.800000000003</v>
      </c>
      <c r="N11" s="44">
        <f>SUM(N12:N18)</f>
        <v>1134.2500000000002</v>
      </c>
      <c r="O11" s="48">
        <f>SUM(O12:O18)</f>
        <v>80404.100000000006</v>
      </c>
      <c r="P11" s="44">
        <f>SUM(P12:P18)</f>
        <v>1134.1273629638893</v>
      </c>
      <c r="Q11" s="31"/>
      <c r="R11" s="47">
        <f>SUM(R12:R18)</f>
        <v>13757.980000000001</v>
      </c>
      <c r="S11" s="44">
        <f>SUM(S12:S18)</f>
        <v>1134.2500000000002</v>
      </c>
      <c r="T11" s="48">
        <f>SUM(T12:T18)</f>
        <v>13756.490000000002</v>
      </c>
      <c r="U11" s="43">
        <f>SUM(U12:U18)</f>
        <v>1134.1274578313753</v>
      </c>
      <c r="V11" s="29"/>
      <c r="W11" s="16"/>
      <c r="Y11" s="7"/>
    </row>
    <row r="12" spans="1:25" ht="21.75" customHeight="1">
      <c r="A12" s="5" t="s">
        <v>27</v>
      </c>
      <c r="B12" s="56" t="s">
        <v>46</v>
      </c>
      <c r="C12" s="33">
        <f t="shared" ref="C12:C19" si="0">H12+M12+R12</f>
        <v>302129.64</v>
      </c>
      <c r="D12" s="34">
        <f t="shared" ref="D12:F38" si="1">C12/359779.21*1000</f>
        <v>839.76403194614829</v>
      </c>
      <c r="E12" s="34">
        <f t="shared" ref="E12:E19" si="2">J12+O12+T12</f>
        <v>302085.45</v>
      </c>
      <c r="F12" s="34">
        <f t="shared" si="1"/>
        <v>839.64120661669142</v>
      </c>
      <c r="G12" s="32"/>
      <c r="H12" s="33">
        <v>220386.01</v>
      </c>
      <c r="I12" s="34">
        <v>796.2</v>
      </c>
      <c r="J12" s="34">
        <f>220386.01-34</f>
        <v>220352.01</v>
      </c>
      <c r="K12" s="34">
        <f>J12/276798.35*1000</f>
        <v>796.07414567319506</v>
      </c>
      <c r="L12" s="32"/>
      <c r="M12" s="33">
        <v>69809.210000000006</v>
      </c>
      <c r="N12" s="34">
        <v>985.09</v>
      </c>
      <c r="O12" s="36">
        <f>69809.21-8.7</f>
        <v>69800.510000000009</v>
      </c>
      <c r="P12" s="34">
        <f>O12/70865.81*1000</f>
        <v>984.96736296388917</v>
      </c>
      <c r="Q12" s="32"/>
      <c r="R12" s="33">
        <v>11934.42</v>
      </c>
      <c r="S12" s="34">
        <v>985.09</v>
      </c>
      <c r="T12" s="36">
        <f>11934.42-1.49</f>
        <v>11932.93</v>
      </c>
      <c r="U12" s="34">
        <f>T12/12115.05*1000</f>
        <v>984.9674578313751</v>
      </c>
      <c r="V12" s="30"/>
      <c r="W12" s="17"/>
      <c r="Y12" s="8"/>
    </row>
    <row r="13" spans="1:25" ht="24" customHeight="1">
      <c r="A13" s="5" t="s">
        <v>28</v>
      </c>
      <c r="B13" s="57" t="s">
        <v>47</v>
      </c>
      <c r="C13" s="33">
        <f t="shared" si="0"/>
        <v>13693.500000000002</v>
      </c>
      <c r="D13" s="34">
        <f t="shared" si="1"/>
        <v>38.060842926415901</v>
      </c>
      <c r="E13" s="34">
        <f t="shared" si="2"/>
        <v>13693.500000000002</v>
      </c>
      <c r="F13" s="34">
        <f t="shared" si="1"/>
        <v>38.060842926415901</v>
      </c>
      <c r="G13" s="32"/>
      <c r="H13" s="37">
        <v>10427.94</v>
      </c>
      <c r="I13" s="34">
        <v>36.76</v>
      </c>
      <c r="J13" s="38">
        <v>10427.94</v>
      </c>
      <c r="K13" s="35">
        <v>36.76</v>
      </c>
      <c r="L13" s="32"/>
      <c r="M13" s="37">
        <v>2780.61</v>
      </c>
      <c r="N13" s="34">
        <v>38.82</v>
      </c>
      <c r="O13" s="39">
        <v>2780.61</v>
      </c>
      <c r="P13" s="34">
        <v>38.82</v>
      </c>
      <c r="Q13" s="32"/>
      <c r="R13" s="37">
        <v>484.95</v>
      </c>
      <c r="S13" s="34">
        <v>38.82</v>
      </c>
      <c r="T13" s="39">
        <v>484.95</v>
      </c>
      <c r="U13" s="34">
        <v>38.82</v>
      </c>
      <c r="V13" s="30"/>
      <c r="W13" s="17"/>
      <c r="Y13" s="8"/>
    </row>
    <row r="14" spans="1:25" ht="36" customHeight="1">
      <c r="A14" s="5" t="s">
        <v>29</v>
      </c>
      <c r="B14" s="58" t="s">
        <v>48</v>
      </c>
      <c r="C14" s="33">
        <f t="shared" si="0"/>
        <v>31499.71</v>
      </c>
      <c r="D14" s="34">
        <f t="shared" si="1"/>
        <v>87.552891118972653</v>
      </c>
      <c r="E14" s="34">
        <f t="shared" si="2"/>
        <v>31499.71</v>
      </c>
      <c r="F14" s="34">
        <f t="shared" si="1"/>
        <v>87.552891118972653</v>
      </c>
      <c r="G14" s="32"/>
      <c r="H14" s="37">
        <v>22590.15</v>
      </c>
      <c r="I14" s="34">
        <v>81.61</v>
      </c>
      <c r="J14" s="38">
        <v>22590.15</v>
      </c>
      <c r="K14" s="35">
        <v>81.61</v>
      </c>
      <c r="L14" s="32"/>
      <c r="M14" s="37">
        <v>7608.78</v>
      </c>
      <c r="N14" s="34">
        <v>107.37</v>
      </c>
      <c r="O14" s="39">
        <v>7608.78</v>
      </c>
      <c r="P14" s="34">
        <v>107.37</v>
      </c>
      <c r="Q14" s="32"/>
      <c r="R14" s="37">
        <v>1300.78</v>
      </c>
      <c r="S14" s="34">
        <v>107.37</v>
      </c>
      <c r="T14" s="39">
        <v>1300.78</v>
      </c>
      <c r="U14" s="34">
        <v>107.37</v>
      </c>
      <c r="V14" s="30"/>
      <c r="W14" s="17"/>
      <c r="Y14" s="8"/>
    </row>
    <row r="15" spans="1:25" ht="18" customHeight="1">
      <c r="A15" s="5" t="s">
        <v>30</v>
      </c>
      <c r="B15" s="58" t="s">
        <v>49</v>
      </c>
      <c r="C15" s="33">
        <f t="shared" si="0"/>
        <v>0</v>
      </c>
      <c r="D15" s="34">
        <v>0</v>
      </c>
      <c r="E15" s="34">
        <f t="shared" si="2"/>
        <v>0</v>
      </c>
      <c r="F15" s="34">
        <v>0</v>
      </c>
      <c r="G15" s="32"/>
      <c r="H15" s="40">
        <v>0</v>
      </c>
      <c r="I15" s="34">
        <v>0</v>
      </c>
      <c r="J15" s="41">
        <v>0</v>
      </c>
      <c r="K15" s="35">
        <v>0</v>
      </c>
      <c r="L15" s="32"/>
      <c r="M15" s="33">
        <v>0</v>
      </c>
      <c r="N15" s="34">
        <v>0</v>
      </c>
      <c r="O15" s="36">
        <v>0</v>
      </c>
      <c r="P15" s="34">
        <v>0</v>
      </c>
      <c r="Q15" s="32"/>
      <c r="R15" s="33">
        <v>0</v>
      </c>
      <c r="S15" s="34">
        <v>0</v>
      </c>
      <c r="T15" s="36">
        <v>0</v>
      </c>
      <c r="U15" s="34">
        <v>0</v>
      </c>
      <c r="V15" s="30"/>
      <c r="W15" s="17"/>
      <c r="Y15" s="8"/>
    </row>
    <row r="16" spans="1:25" ht="35.25" customHeight="1">
      <c r="A16" s="5" t="s">
        <v>31</v>
      </c>
      <c r="B16" s="57" t="s">
        <v>9</v>
      </c>
      <c r="C16" s="33">
        <f t="shared" si="0"/>
        <v>0</v>
      </c>
      <c r="D16" s="34">
        <v>0</v>
      </c>
      <c r="E16" s="34">
        <f t="shared" si="2"/>
        <v>0</v>
      </c>
      <c r="F16" s="34">
        <v>0</v>
      </c>
      <c r="G16" s="32"/>
      <c r="H16" s="40">
        <v>0</v>
      </c>
      <c r="I16" s="34">
        <v>0</v>
      </c>
      <c r="J16" s="41">
        <v>0</v>
      </c>
      <c r="K16" s="35">
        <v>0</v>
      </c>
      <c r="L16" s="32"/>
      <c r="M16" s="33">
        <v>0</v>
      </c>
      <c r="N16" s="34">
        <v>0</v>
      </c>
      <c r="O16" s="36">
        <v>0</v>
      </c>
      <c r="P16" s="34">
        <v>0</v>
      </c>
      <c r="Q16" s="32"/>
      <c r="R16" s="33">
        <v>0</v>
      </c>
      <c r="S16" s="34">
        <v>0</v>
      </c>
      <c r="T16" s="36">
        <v>0</v>
      </c>
      <c r="U16" s="34">
        <v>0</v>
      </c>
      <c r="V16" s="30"/>
      <c r="W16" s="17"/>
      <c r="Y16" s="8"/>
    </row>
    <row r="17" spans="1:25" ht="24" customHeight="1">
      <c r="A17" s="5" t="s">
        <v>32</v>
      </c>
      <c r="B17" s="57" t="s">
        <v>10</v>
      </c>
      <c r="C17" s="33">
        <f t="shared" si="0"/>
        <v>326.33999999999997</v>
      </c>
      <c r="D17" s="34">
        <f t="shared" si="1"/>
        <v>0.90705630266962889</v>
      </c>
      <c r="E17" s="34">
        <f t="shared" si="2"/>
        <v>326.33999999999997</v>
      </c>
      <c r="F17" s="34">
        <f t="shared" si="1"/>
        <v>0.90705630266962889</v>
      </c>
      <c r="G17" s="32"/>
      <c r="H17" s="37">
        <v>251.25</v>
      </c>
      <c r="I17" s="34">
        <v>0.9</v>
      </c>
      <c r="J17" s="38">
        <v>251.25</v>
      </c>
      <c r="K17" s="35">
        <v>0.9</v>
      </c>
      <c r="L17" s="32"/>
      <c r="M17" s="37">
        <v>64.08</v>
      </c>
      <c r="N17" s="34">
        <v>0.9</v>
      </c>
      <c r="O17" s="39">
        <v>64.08</v>
      </c>
      <c r="P17" s="34">
        <v>0.9</v>
      </c>
      <c r="Q17" s="32"/>
      <c r="R17" s="37">
        <v>11.01</v>
      </c>
      <c r="S17" s="34">
        <v>0.9</v>
      </c>
      <c r="T17" s="39">
        <v>11.01</v>
      </c>
      <c r="U17" s="34">
        <v>0.9</v>
      </c>
      <c r="V17" s="30"/>
      <c r="W17" s="17"/>
      <c r="Y17" s="8"/>
    </row>
    <row r="18" spans="1:25" ht="36" customHeight="1">
      <c r="A18" s="5" t="s">
        <v>45</v>
      </c>
      <c r="B18" s="57" t="s">
        <v>11</v>
      </c>
      <c r="C18" s="33">
        <f t="shared" si="0"/>
        <v>781.83</v>
      </c>
      <c r="D18" s="34">
        <f t="shared" si="1"/>
        <v>2.1730827637316787</v>
      </c>
      <c r="E18" s="34">
        <f t="shared" si="2"/>
        <v>781.83</v>
      </c>
      <c r="F18" s="34">
        <f t="shared" si="1"/>
        <v>2.1730827637316787</v>
      </c>
      <c r="G18" s="32"/>
      <c r="H18" s="37">
        <v>604.89</v>
      </c>
      <c r="I18" s="34">
        <v>2.0699999999999998</v>
      </c>
      <c r="J18" s="38">
        <v>604.89</v>
      </c>
      <c r="K18" s="35">
        <v>2.0699999999999998</v>
      </c>
      <c r="L18" s="32"/>
      <c r="M18" s="37">
        <v>150.12</v>
      </c>
      <c r="N18" s="34">
        <v>2.0699999999999998</v>
      </c>
      <c r="O18" s="39">
        <v>150.12</v>
      </c>
      <c r="P18" s="34">
        <v>2.0699999999999998</v>
      </c>
      <c r="Q18" s="32"/>
      <c r="R18" s="37">
        <v>26.82</v>
      </c>
      <c r="S18" s="34">
        <v>2.0699999999999998</v>
      </c>
      <c r="T18" s="39">
        <v>26.82</v>
      </c>
      <c r="U18" s="34">
        <v>2.0699999999999998</v>
      </c>
      <c r="V18" s="30"/>
      <c r="W18" s="17"/>
      <c r="Y18" s="8"/>
    </row>
    <row r="19" spans="1:25" ht="36.75" customHeight="1">
      <c r="A19" s="4" t="s">
        <v>33</v>
      </c>
      <c r="B19" s="55" t="s">
        <v>52</v>
      </c>
      <c r="C19" s="47">
        <f t="shared" si="0"/>
        <v>29158.739999999998</v>
      </c>
      <c r="D19" s="34">
        <f t="shared" si="1"/>
        <v>81.046206088450745</v>
      </c>
      <c r="E19" s="43">
        <f t="shared" si="2"/>
        <v>29158.739999999998</v>
      </c>
      <c r="F19" s="34">
        <f t="shared" si="1"/>
        <v>81.046206088450745</v>
      </c>
      <c r="G19" s="31"/>
      <c r="H19" s="42">
        <v>22559.51</v>
      </c>
      <c r="I19" s="43">
        <v>77.13</v>
      </c>
      <c r="J19" s="44">
        <v>22559.51</v>
      </c>
      <c r="K19" s="45">
        <v>77.13</v>
      </c>
      <c r="L19" s="31"/>
      <c r="M19" s="42">
        <v>5598.97</v>
      </c>
      <c r="N19" s="43">
        <v>77.13</v>
      </c>
      <c r="O19" s="46">
        <v>5598.97</v>
      </c>
      <c r="P19" s="43">
        <v>77.13</v>
      </c>
      <c r="Q19" s="31"/>
      <c r="R19" s="42">
        <v>1000.26</v>
      </c>
      <c r="S19" s="43">
        <v>77.13</v>
      </c>
      <c r="T19" s="46">
        <v>1000.26</v>
      </c>
      <c r="U19" s="43">
        <v>77.13</v>
      </c>
      <c r="V19" s="30"/>
      <c r="W19" s="16"/>
      <c r="Y19" s="7"/>
    </row>
    <row r="20" spans="1:25" ht="20.25" customHeight="1">
      <c r="A20" s="4" t="s">
        <v>34</v>
      </c>
      <c r="B20" s="55" t="s">
        <v>12</v>
      </c>
      <c r="C20" s="47">
        <f t="shared" ref="C20:E20" si="3">SUM(C21:C22)</f>
        <v>5212.7100000000009</v>
      </c>
      <c r="D20" s="34">
        <f t="shared" si="1"/>
        <v>14.488635960927262</v>
      </c>
      <c r="E20" s="43">
        <f t="shared" si="3"/>
        <v>5481.35</v>
      </c>
      <c r="F20" s="34">
        <f t="shared" si="1"/>
        <v>15.235316126243093</v>
      </c>
      <c r="G20" s="31"/>
      <c r="H20" s="47">
        <f t="shared" ref="H20:K20" si="4">SUM(H21:H22)</f>
        <v>4047.4700000000003</v>
      </c>
      <c r="I20" s="43">
        <v>13.34</v>
      </c>
      <c r="J20" s="43">
        <f t="shared" si="4"/>
        <v>4254.1499999999996</v>
      </c>
      <c r="K20" s="43">
        <f t="shared" si="4"/>
        <v>14.781255356110325</v>
      </c>
      <c r="L20" s="31"/>
      <c r="M20" s="47">
        <f>SUM(M21:M22)</f>
        <v>984.31</v>
      </c>
      <c r="N20" s="43">
        <v>13.34</v>
      </c>
      <c r="O20" s="48">
        <f>SUM(O21:O22)</f>
        <v>1037.22</v>
      </c>
      <c r="P20" s="48">
        <f>SUM(P21:P22)</f>
        <v>14.37721524808649</v>
      </c>
      <c r="Q20" s="31"/>
      <c r="R20" s="47">
        <f>SUM(R21:R22)</f>
        <v>180.93</v>
      </c>
      <c r="S20" s="43">
        <v>13.34</v>
      </c>
      <c r="T20" s="48">
        <f>SUM(T21:T22)</f>
        <v>189.98000000000002</v>
      </c>
      <c r="U20" s="48">
        <f>SUM(U21:U22)</f>
        <v>14.953341546258578</v>
      </c>
      <c r="V20" s="30"/>
      <c r="W20" s="16"/>
      <c r="Y20" s="7"/>
    </row>
    <row r="21" spans="1:25" ht="18" customHeight="1">
      <c r="A21" s="5" t="s">
        <v>35</v>
      </c>
      <c r="B21" s="56" t="s">
        <v>13</v>
      </c>
      <c r="C21" s="33">
        <f t="shared" ref="C21:C22" si="5">H21+M21+R21</f>
        <v>2644.6600000000003</v>
      </c>
      <c r="D21" s="34">
        <f t="shared" si="1"/>
        <v>7.3507860557034412</v>
      </c>
      <c r="E21" s="34">
        <f t="shared" ref="E21:E22" si="6">J21+O21+T21</f>
        <v>2913.2999999999997</v>
      </c>
      <c r="F21" s="34">
        <f t="shared" si="1"/>
        <v>8.0974662210192729</v>
      </c>
      <c r="G21" s="32"/>
      <c r="H21" s="37">
        <v>2055.11</v>
      </c>
      <c r="I21" s="34">
        <v>6.72</v>
      </c>
      <c r="J21" s="38">
        <f>2055.11+206.68</f>
        <v>2261.79</v>
      </c>
      <c r="K21" s="34">
        <f>J21/276798.35*1000</f>
        <v>8.1712553561103238</v>
      </c>
      <c r="L21" s="32"/>
      <c r="M21" s="37">
        <v>497.52</v>
      </c>
      <c r="N21" s="34">
        <v>6.72</v>
      </c>
      <c r="O21" s="39">
        <f>497.52+52.91</f>
        <v>550.42999999999995</v>
      </c>
      <c r="P21" s="34">
        <f>O21/70865.81*1000</f>
        <v>7.7672152480864893</v>
      </c>
      <c r="Q21" s="32"/>
      <c r="R21" s="37">
        <v>92.03</v>
      </c>
      <c r="S21" s="34">
        <v>6.72</v>
      </c>
      <c r="T21" s="39">
        <f>92.03+9.05</f>
        <v>101.08</v>
      </c>
      <c r="U21" s="34">
        <f>T21/12115.05*1000</f>
        <v>8.3433415462585785</v>
      </c>
      <c r="V21" s="30"/>
      <c r="W21" s="18"/>
      <c r="Y21" s="8"/>
    </row>
    <row r="22" spans="1:25" ht="18" customHeight="1">
      <c r="A22" s="5" t="s">
        <v>36</v>
      </c>
      <c r="B22" s="56" t="s">
        <v>14</v>
      </c>
      <c r="C22" s="33">
        <f t="shared" si="5"/>
        <v>2568.0500000000002</v>
      </c>
      <c r="D22" s="34">
        <f t="shared" si="1"/>
        <v>7.1378499052238178</v>
      </c>
      <c r="E22" s="34">
        <f t="shared" si="6"/>
        <v>2568.0500000000002</v>
      </c>
      <c r="F22" s="34">
        <f t="shared" si="1"/>
        <v>7.1378499052238178</v>
      </c>
      <c r="G22" s="32"/>
      <c r="H22" s="37">
        <v>1992.36</v>
      </c>
      <c r="I22" s="34">
        <v>6.61</v>
      </c>
      <c r="J22" s="38">
        <v>1992.36</v>
      </c>
      <c r="K22" s="35">
        <v>6.61</v>
      </c>
      <c r="L22" s="32"/>
      <c r="M22" s="37">
        <v>486.79</v>
      </c>
      <c r="N22" s="34">
        <v>6.61</v>
      </c>
      <c r="O22" s="39">
        <v>486.79</v>
      </c>
      <c r="P22" s="34">
        <v>6.61</v>
      </c>
      <c r="Q22" s="32"/>
      <c r="R22" s="33">
        <v>88.9</v>
      </c>
      <c r="S22" s="34">
        <v>6.61</v>
      </c>
      <c r="T22" s="36">
        <v>88.9</v>
      </c>
      <c r="U22" s="34">
        <v>6.61</v>
      </c>
      <c r="V22" s="30"/>
      <c r="W22" s="17"/>
      <c r="Y22" s="8"/>
    </row>
    <row r="23" spans="1:25" ht="20.25" customHeight="1">
      <c r="A23" s="4" t="s">
        <v>37</v>
      </c>
      <c r="B23" s="55" t="s">
        <v>15</v>
      </c>
      <c r="C23" s="47">
        <f>SUM(C24:C25)</f>
        <v>4792.6400000000003</v>
      </c>
      <c r="D23" s="43">
        <f>SUM(D24:D25)</f>
        <v>13.321058768237332</v>
      </c>
      <c r="E23" s="43">
        <f>SUM(E24:E25)</f>
        <v>4792.6400000000003</v>
      </c>
      <c r="F23" s="43">
        <f>SUM(F24:F25)</f>
        <v>13.321058768237332</v>
      </c>
      <c r="G23" s="31"/>
      <c r="H23" s="47">
        <f>SUM(H24:H25)</f>
        <v>3693.0699999999997</v>
      </c>
      <c r="I23" s="43">
        <f>SUM(I24:I25)</f>
        <v>13.14</v>
      </c>
      <c r="J23" s="43">
        <f>SUM(J24:J25)</f>
        <v>3693.0699999999997</v>
      </c>
      <c r="K23" s="45">
        <f>SUM(K24:K25)</f>
        <v>13.14</v>
      </c>
      <c r="L23" s="31"/>
      <c r="M23" s="47">
        <f>SUM(M24:M25)</f>
        <v>937.32999999999993</v>
      </c>
      <c r="N23" s="43">
        <f>SUM(N24:N25)</f>
        <v>13.14</v>
      </c>
      <c r="O23" s="48">
        <f>SUM(O24:O25)</f>
        <v>937.32999999999993</v>
      </c>
      <c r="P23" s="43">
        <f>SUM(P24:P25)</f>
        <v>13.14</v>
      </c>
      <c r="Q23" s="31"/>
      <c r="R23" s="47">
        <f>SUM(R24:R25)</f>
        <v>162.24</v>
      </c>
      <c r="S23" s="43">
        <f>SUM(S24:S25)</f>
        <v>13.14</v>
      </c>
      <c r="T23" s="48">
        <f>SUM(T24:T25)</f>
        <v>162.24</v>
      </c>
      <c r="U23" s="43">
        <f>SUM(U24:U25)</f>
        <v>13.14</v>
      </c>
      <c r="V23" s="30"/>
      <c r="W23" s="16"/>
      <c r="Y23" s="7"/>
    </row>
    <row r="24" spans="1:25" ht="33" customHeight="1">
      <c r="A24" s="5" t="s">
        <v>38</v>
      </c>
      <c r="B24" s="56" t="s">
        <v>53</v>
      </c>
      <c r="C24" s="33">
        <f>H24+M24+R24</f>
        <v>3074.9900000000002</v>
      </c>
      <c r="D24" s="34">
        <f t="shared" si="1"/>
        <v>8.5468807383283778</v>
      </c>
      <c r="E24" s="34">
        <f>J24+O24+T24</f>
        <v>3074.9900000000002</v>
      </c>
      <c r="F24" s="34">
        <f t="shared" si="1"/>
        <v>8.5468807383283778</v>
      </c>
      <c r="G24" s="32"/>
      <c r="H24" s="33">
        <v>2369.5</v>
      </c>
      <c r="I24" s="34">
        <v>8.43</v>
      </c>
      <c r="J24" s="34">
        <v>2369.5</v>
      </c>
      <c r="K24" s="35">
        <v>8.43</v>
      </c>
      <c r="L24" s="32"/>
      <c r="M24" s="33">
        <v>601.4</v>
      </c>
      <c r="N24" s="34">
        <v>8.43</v>
      </c>
      <c r="O24" s="36">
        <v>601.4</v>
      </c>
      <c r="P24" s="34">
        <v>8.43</v>
      </c>
      <c r="Q24" s="32"/>
      <c r="R24" s="37">
        <v>104.09</v>
      </c>
      <c r="S24" s="34">
        <v>8.43</v>
      </c>
      <c r="T24" s="39">
        <v>104.09</v>
      </c>
      <c r="U24" s="34">
        <v>8.43</v>
      </c>
      <c r="V24" s="30"/>
      <c r="W24" s="17"/>
      <c r="Y24" s="8"/>
    </row>
    <row r="25" spans="1:25" ht="18" customHeight="1">
      <c r="A25" s="5" t="s">
        <v>39</v>
      </c>
      <c r="B25" s="56" t="s">
        <v>16</v>
      </c>
      <c r="C25" s="33">
        <f t="shared" ref="C25" si="7">H25+M25+R25</f>
        <v>1717.65</v>
      </c>
      <c r="D25" s="34">
        <f t="shared" si="1"/>
        <v>4.7741780299089545</v>
      </c>
      <c r="E25" s="34">
        <f t="shared" ref="E25" si="8">J25+O25+T25</f>
        <v>1717.65</v>
      </c>
      <c r="F25" s="34">
        <f t="shared" si="1"/>
        <v>4.7741780299089545</v>
      </c>
      <c r="G25" s="32"/>
      <c r="H25" s="37">
        <v>1323.57</v>
      </c>
      <c r="I25" s="34">
        <v>4.71</v>
      </c>
      <c r="J25" s="38">
        <v>1323.57</v>
      </c>
      <c r="K25" s="35">
        <v>4.71</v>
      </c>
      <c r="L25" s="32"/>
      <c r="M25" s="37">
        <v>335.93</v>
      </c>
      <c r="N25" s="34">
        <v>4.71</v>
      </c>
      <c r="O25" s="39">
        <v>335.93</v>
      </c>
      <c r="P25" s="34">
        <v>4.71</v>
      </c>
      <c r="Q25" s="32"/>
      <c r="R25" s="37">
        <v>58.15</v>
      </c>
      <c r="S25" s="34">
        <v>4.71</v>
      </c>
      <c r="T25" s="39">
        <v>58.15</v>
      </c>
      <c r="U25" s="34">
        <v>4.71</v>
      </c>
      <c r="V25" s="30"/>
      <c r="W25" s="17"/>
      <c r="Y25" s="8"/>
    </row>
    <row r="26" spans="1:25" ht="20.25" customHeight="1">
      <c r="A26" s="4" t="s">
        <v>40</v>
      </c>
      <c r="B26" s="55" t="s">
        <v>17</v>
      </c>
      <c r="C26" s="47">
        <f>SUM(C27:C28)</f>
        <v>5528.1</v>
      </c>
      <c r="D26" s="43">
        <f>SUM(D27:D28)</f>
        <v>15.365256930771514</v>
      </c>
      <c r="E26" s="43">
        <f>SUM(E27:E28)</f>
        <v>5528.1</v>
      </c>
      <c r="F26" s="43">
        <f>SUM(F27:F28)</f>
        <v>15.365256930771514</v>
      </c>
      <c r="G26" s="31"/>
      <c r="H26" s="47">
        <f>SUM(H27:H28)</f>
        <v>4259.8</v>
      </c>
      <c r="I26" s="43">
        <v>15.16</v>
      </c>
      <c r="J26" s="43">
        <f>SUM(J27:J28)</f>
        <v>4259.8</v>
      </c>
      <c r="K26" s="45">
        <v>15.16</v>
      </c>
      <c r="L26" s="31"/>
      <c r="M26" s="47">
        <f>SUM(M27:M28)</f>
        <v>1081.17</v>
      </c>
      <c r="N26" s="43">
        <v>15.16</v>
      </c>
      <c r="O26" s="48">
        <f>SUM(O27:O28)</f>
        <v>1081.17</v>
      </c>
      <c r="P26" s="43">
        <v>15.16</v>
      </c>
      <c r="Q26" s="31"/>
      <c r="R26" s="47">
        <f>SUM(R27:R28)</f>
        <v>187.13</v>
      </c>
      <c r="S26" s="43">
        <v>15.16</v>
      </c>
      <c r="T26" s="48">
        <f>SUM(T27:T28)</f>
        <v>187.13</v>
      </c>
      <c r="U26" s="43">
        <v>15.16</v>
      </c>
      <c r="V26" s="30"/>
      <c r="W26" s="16"/>
      <c r="Y26" s="7"/>
    </row>
    <row r="27" spans="1:25" ht="33" customHeight="1">
      <c r="A27" s="5" t="s">
        <v>41</v>
      </c>
      <c r="B27" s="56" t="s">
        <v>53</v>
      </c>
      <c r="C27" s="33">
        <f>H27+M27+R27</f>
        <v>4850.63</v>
      </c>
      <c r="D27" s="34">
        <f t="shared" si="1"/>
        <v>13.48224095550157</v>
      </c>
      <c r="E27" s="34">
        <f>J27+O27+T27</f>
        <v>4850.63</v>
      </c>
      <c r="F27" s="34">
        <f t="shared" si="1"/>
        <v>13.48224095550157</v>
      </c>
      <c r="G27" s="32"/>
      <c r="H27" s="37">
        <v>3737.76</v>
      </c>
      <c r="I27" s="34">
        <v>13.29</v>
      </c>
      <c r="J27" s="38">
        <v>3737.76</v>
      </c>
      <c r="K27" s="35">
        <v>13.29</v>
      </c>
      <c r="L27" s="32"/>
      <c r="M27" s="37">
        <v>948.67</v>
      </c>
      <c r="N27" s="34">
        <v>13.29</v>
      </c>
      <c r="O27" s="39">
        <v>948.67</v>
      </c>
      <c r="P27" s="34">
        <v>13.29</v>
      </c>
      <c r="Q27" s="32"/>
      <c r="R27" s="33">
        <v>164.2</v>
      </c>
      <c r="S27" s="34">
        <v>13.29</v>
      </c>
      <c r="T27" s="36">
        <v>164.2</v>
      </c>
      <c r="U27" s="34">
        <v>13.29</v>
      </c>
      <c r="V27" s="30"/>
      <c r="W27" s="17"/>
      <c r="Y27" s="8"/>
    </row>
    <row r="28" spans="1:25" ht="18" customHeight="1">
      <c r="A28" s="5" t="s">
        <v>42</v>
      </c>
      <c r="B28" s="56" t="s">
        <v>16</v>
      </c>
      <c r="C28" s="33">
        <f t="shared" ref="C28:C31" si="9">H28+M28+R28</f>
        <v>677.46999999999991</v>
      </c>
      <c r="D28" s="34">
        <f t="shared" si="1"/>
        <v>1.8830159752699436</v>
      </c>
      <c r="E28" s="34">
        <f t="shared" ref="E28:E31" si="10">J28+O28+T28</f>
        <v>677.46999999999991</v>
      </c>
      <c r="F28" s="34">
        <f t="shared" si="1"/>
        <v>1.8830159752699436</v>
      </c>
      <c r="G28" s="32"/>
      <c r="H28" s="37">
        <v>522.04</v>
      </c>
      <c r="I28" s="34">
        <v>1.86</v>
      </c>
      <c r="J28" s="38">
        <v>522.04</v>
      </c>
      <c r="K28" s="35">
        <v>1.86</v>
      </c>
      <c r="L28" s="32"/>
      <c r="M28" s="33">
        <v>132.5</v>
      </c>
      <c r="N28" s="34">
        <v>1.86</v>
      </c>
      <c r="O28" s="36">
        <v>132.5</v>
      </c>
      <c r="P28" s="34">
        <v>1.86</v>
      </c>
      <c r="Q28" s="32"/>
      <c r="R28" s="37">
        <v>22.93</v>
      </c>
      <c r="S28" s="34">
        <v>1.86</v>
      </c>
      <c r="T28" s="39">
        <v>22.93</v>
      </c>
      <c r="U28" s="34">
        <v>1.86</v>
      </c>
      <c r="V28" s="30"/>
      <c r="W28" s="17"/>
      <c r="Y28" s="8"/>
    </row>
    <row r="29" spans="1:25" ht="18" customHeight="1">
      <c r="A29" s="4">
        <v>3</v>
      </c>
      <c r="B29" s="55" t="s">
        <v>54</v>
      </c>
      <c r="C29" s="47">
        <f t="shared" si="9"/>
        <v>0</v>
      </c>
      <c r="D29" s="34">
        <f t="shared" si="1"/>
        <v>0</v>
      </c>
      <c r="E29" s="43">
        <f t="shared" si="10"/>
        <v>0</v>
      </c>
      <c r="F29" s="34">
        <f t="shared" si="1"/>
        <v>0</v>
      </c>
      <c r="G29" s="31"/>
      <c r="H29" s="47">
        <v>0</v>
      </c>
      <c r="I29" s="43">
        <v>0</v>
      </c>
      <c r="J29" s="43">
        <v>0</v>
      </c>
      <c r="K29" s="45">
        <v>0</v>
      </c>
      <c r="L29" s="31"/>
      <c r="M29" s="47"/>
      <c r="N29" s="43"/>
      <c r="O29" s="48"/>
      <c r="P29" s="43"/>
      <c r="Q29" s="31"/>
      <c r="R29" s="47"/>
      <c r="S29" s="43"/>
      <c r="T29" s="48"/>
      <c r="U29" s="43"/>
      <c r="V29" s="29"/>
      <c r="W29" s="16"/>
      <c r="Y29" s="7"/>
    </row>
    <row r="30" spans="1:25" ht="18" customHeight="1">
      <c r="A30" s="4">
        <v>4</v>
      </c>
      <c r="B30" s="55" t="s">
        <v>18</v>
      </c>
      <c r="C30" s="47">
        <f t="shared" si="9"/>
        <v>0</v>
      </c>
      <c r="D30" s="34">
        <f t="shared" si="1"/>
        <v>0</v>
      </c>
      <c r="E30" s="43">
        <f t="shared" si="10"/>
        <v>0</v>
      </c>
      <c r="F30" s="34">
        <f t="shared" si="1"/>
        <v>0</v>
      </c>
      <c r="G30" s="31"/>
      <c r="H30" s="47">
        <v>0</v>
      </c>
      <c r="I30" s="43">
        <v>0</v>
      </c>
      <c r="J30" s="43">
        <v>0</v>
      </c>
      <c r="K30" s="45">
        <v>0</v>
      </c>
      <c r="L30" s="31"/>
      <c r="M30" s="47">
        <v>0</v>
      </c>
      <c r="N30" s="43">
        <v>0</v>
      </c>
      <c r="O30" s="48">
        <v>0</v>
      </c>
      <c r="P30" s="43">
        <v>0</v>
      </c>
      <c r="Q30" s="31"/>
      <c r="R30" s="47">
        <v>0</v>
      </c>
      <c r="S30" s="43">
        <v>0</v>
      </c>
      <c r="T30" s="48">
        <v>0</v>
      </c>
      <c r="U30" s="43">
        <v>0</v>
      </c>
      <c r="V30" s="29"/>
      <c r="W30" s="16"/>
      <c r="Y30" s="7"/>
    </row>
    <row r="31" spans="1:25" ht="18" customHeight="1">
      <c r="A31" s="4">
        <v>5</v>
      </c>
      <c r="B31" s="55" t="s">
        <v>19</v>
      </c>
      <c r="C31" s="47">
        <f t="shared" si="9"/>
        <v>0</v>
      </c>
      <c r="D31" s="34">
        <f t="shared" si="1"/>
        <v>0</v>
      </c>
      <c r="E31" s="43">
        <f t="shared" si="10"/>
        <v>0</v>
      </c>
      <c r="F31" s="34">
        <f t="shared" si="1"/>
        <v>0</v>
      </c>
      <c r="G31" s="31"/>
      <c r="H31" s="47">
        <v>0</v>
      </c>
      <c r="I31" s="43">
        <v>0</v>
      </c>
      <c r="J31" s="43">
        <v>0</v>
      </c>
      <c r="K31" s="45">
        <v>0</v>
      </c>
      <c r="L31" s="31"/>
      <c r="M31" s="47">
        <v>0</v>
      </c>
      <c r="N31" s="43">
        <v>0</v>
      </c>
      <c r="O31" s="48">
        <v>0</v>
      </c>
      <c r="P31" s="43">
        <v>0</v>
      </c>
      <c r="Q31" s="31"/>
      <c r="R31" s="47">
        <v>0</v>
      </c>
      <c r="S31" s="43">
        <v>0</v>
      </c>
      <c r="T31" s="48">
        <v>0</v>
      </c>
      <c r="U31" s="43">
        <v>0</v>
      </c>
      <c r="V31" s="29"/>
      <c r="W31" s="16"/>
      <c r="Y31" s="7"/>
    </row>
    <row r="32" spans="1:25" ht="18" customHeight="1">
      <c r="A32" s="4">
        <v>6</v>
      </c>
      <c r="B32" s="55" t="s">
        <v>20</v>
      </c>
      <c r="C32" s="47">
        <f>C10+C26+C29+C30+C31</f>
        <v>393123.21000000008</v>
      </c>
      <c r="D32" s="43">
        <f>D10+D26+D29+D30+D31</f>
        <v>1092.6790628063252</v>
      </c>
      <c r="E32" s="43">
        <f>E10+E26+E29+E30+E31</f>
        <v>393347.66000000003</v>
      </c>
      <c r="F32" s="43">
        <f>F10+F26+F29+F30+F31</f>
        <v>1093.3029176421842</v>
      </c>
      <c r="G32" s="31"/>
      <c r="H32" s="47">
        <f>H10+H26+H29+H30+H31</f>
        <v>288820.08999999997</v>
      </c>
      <c r="I32" s="43">
        <f>I10+I26+I29+I30+I31</f>
        <v>1036.29</v>
      </c>
      <c r="J32" s="43">
        <f>J10+J26+J29+J30+J31</f>
        <v>288992.77</v>
      </c>
      <c r="K32" s="45">
        <f>K10+K26+K29+K30+K31</f>
        <v>1037.6254010293055</v>
      </c>
      <c r="L32" s="31"/>
      <c r="M32" s="47">
        <v>89014.57</v>
      </c>
      <c r="N32" s="43">
        <v>1253</v>
      </c>
      <c r="O32" s="43">
        <f>O10+O26+O29+O30+O31</f>
        <v>89058.790000000008</v>
      </c>
      <c r="P32" s="43">
        <f>P10+P26+P29+P30+P31</f>
        <v>1253.9345782119758</v>
      </c>
      <c r="Q32" s="31"/>
      <c r="R32" s="47">
        <v>15288.55</v>
      </c>
      <c r="S32" s="43">
        <v>1253</v>
      </c>
      <c r="T32" s="43">
        <f>T10+T26+T29+T30+T31</f>
        <v>15296.1</v>
      </c>
      <c r="U32" s="43">
        <f>U10+U26+U29+U30+U31</f>
        <v>1254.5107993776339</v>
      </c>
      <c r="V32" s="30"/>
      <c r="W32" s="16"/>
      <c r="Y32" s="7"/>
    </row>
    <row r="33" spans="1:25" ht="18" customHeight="1">
      <c r="A33" s="4">
        <v>7</v>
      </c>
      <c r="B33" s="55" t="s">
        <v>55</v>
      </c>
      <c r="C33" s="33">
        <f>H33+M33+R33</f>
        <v>6665.06</v>
      </c>
      <c r="D33" s="34">
        <f t="shared" si="1"/>
        <v>18.525417296902731</v>
      </c>
      <c r="E33" s="34">
        <f t="shared" ref="E33" si="11">J33+O33+T33</f>
        <v>6665.06</v>
      </c>
      <c r="F33" s="34">
        <f t="shared" si="1"/>
        <v>18.525417296902731</v>
      </c>
      <c r="G33" s="32"/>
      <c r="H33" s="49">
        <v>0</v>
      </c>
      <c r="I33" s="34">
        <v>0</v>
      </c>
      <c r="J33" s="34">
        <v>0</v>
      </c>
      <c r="K33" s="36">
        <v>0</v>
      </c>
      <c r="L33" s="32"/>
      <c r="M33" s="33">
        <v>5691.97</v>
      </c>
      <c r="N33" s="34">
        <v>80.319999999999993</v>
      </c>
      <c r="O33" s="36">
        <v>5691.97</v>
      </c>
      <c r="P33" s="34">
        <v>80.319999999999993</v>
      </c>
      <c r="Q33" s="32"/>
      <c r="R33" s="33">
        <v>973.09</v>
      </c>
      <c r="S33" s="34">
        <v>80.319999999999993</v>
      </c>
      <c r="T33" s="36">
        <v>973.09</v>
      </c>
      <c r="U33" s="34">
        <v>80.319999999999993</v>
      </c>
      <c r="V33" s="30"/>
      <c r="W33" s="17"/>
      <c r="Y33" s="7"/>
    </row>
    <row r="34" spans="1:25" ht="19.5" customHeight="1">
      <c r="A34" s="4">
        <v>8</v>
      </c>
      <c r="B34" s="59" t="s">
        <v>21</v>
      </c>
      <c r="C34" s="33">
        <f>SUM(C35:C38)</f>
        <v>0</v>
      </c>
      <c r="D34" s="34">
        <f t="shared" si="1"/>
        <v>0</v>
      </c>
      <c r="E34" s="34">
        <f>SUM(E35:E38)</f>
        <v>0</v>
      </c>
      <c r="F34" s="34">
        <f t="shared" si="1"/>
        <v>0</v>
      </c>
      <c r="G34" s="32"/>
      <c r="H34" s="33">
        <f>SUM(H35:H38)</f>
        <v>0</v>
      </c>
      <c r="I34" s="34">
        <f>SUM(I35:I38)</f>
        <v>0</v>
      </c>
      <c r="J34" s="34">
        <f>SUM(J35:J38)</f>
        <v>0</v>
      </c>
      <c r="K34" s="35">
        <f>SUM(K35:K38)</f>
        <v>0</v>
      </c>
      <c r="L34" s="32"/>
      <c r="M34" s="33">
        <f>SUM(M35:M38)</f>
        <v>0</v>
      </c>
      <c r="N34" s="34">
        <f>SUM(N35:N38)</f>
        <v>0</v>
      </c>
      <c r="O34" s="36">
        <f>SUM(O35:O38)</f>
        <v>0</v>
      </c>
      <c r="P34" s="34">
        <f>SUM(P35:P38)</f>
        <v>0</v>
      </c>
      <c r="Q34" s="32"/>
      <c r="R34" s="33">
        <f>SUM(R35:R38)</f>
        <v>0</v>
      </c>
      <c r="S34" s="34">
        <f>SUM(S35:S38)</f>
        <v>0</v>
      </c>
      <c r="T34" s="36">
        <f>SUM(T35:T38)</f>
        <v>0</v>
      </c>
      <c r="U34" s="34">
        <f>SUM(U35:U38)</f>
        <v>0</v>
      </c>
      <c r="V34" s="30"/>
      <c r="W34" s="17"/>
      <c r="Y34" s="7"/>
    </row>
    <row r="35" spans="1:25" ht="18" customHeight="1">
      <c r="A35" s="5" t="s">
        <v>56</v>
      </c>
      <c r="B35" s="60" t="s">
        <v>22</v>
      </c>
      <c r="C35" s="33">
        <v>0</v>
      </c>
      <c r="D35" s="34">
        <f t="shared" si="1"/>
        <v>0</v>
      </c>
      <c r="E35" s="34">
        <v>0</v>
      </c>
      <c r="F35" s="34">
        <f t="shared" si="1"/>
        <v>0</v>
      </c>
      <c r="G35" s="32"/>
      <c r="H35" s="33">
        <v>0</v>
      </c>
      <c r="I35" s="34">
        <v>0</v>
      </c>
      <c r="J35" s="34">
        <v>0</v>
      </c>
      <c r="K35" s="35">
        <v>0</v>
      </c>
      <c r="L35" s="32"/>
      <c r="M35" s="33">
        <v>0</v>
      </c>
      <c r="N35" s="34">
        <v>0</v>
      </c>
      <c r="O35" s="36">
        <v>0</v>
      </c>
      <c r="P35" s="34">
        <v>0</v>
      </c>
      <c r="Q35" s="32"/>
      <c r="R35" s="33">
        <v>0</v>
      </c>
      <c r="S35" s="34">
        <v>0</v>
      </c>
      <c r="T35" s="36">
        <v>0</v>
      </c>
      <c r="U35" s="34">
        <v>0</v>
      </c>
      <c r="V35" s="30"/>
      <c r="W35" s="17"/>
      <c r="Y35" s="8"/>
    </row>
    <row r="36" spans="1:25" ht="18" customHeight="1">
      <c r="A36" s="5" t="s">
        <v>57</v>
      </c>
      <c r="B36" s="60" t="s">
        <v>58</v>
      </c>
      <c r="C36" s="33">
        <v>0</v>
      </c>
      <c r="D36" s="34">
        <f t="shared" si="1"/>
        <v>0</v>
      </c>
      <c r="E36" s="34">
        <v>0</v>
      </c>
      <c r="F36" s="34">
        <f t="shared" si="1"/>
        <v>0</v>
      </c>
      <c r="G36" s="32"/>
      <c r="H36" s="33">
        <v>0</v>
      </c>
      <c r="I36" s="34">
        <v>0</v>
      </c>
      <c r="J36" s="34">
        <v>0</v>
      </c>
      <c r="K36" s="35">
        <v>0</v>
      </c>
      <c r="L36" s="32"/>
      <c r="M36" s="33">
        <v>0</v>
      </c>
      <c r="N36" s="34">
        <v>0</v>
      </c>
      <c r="O36" s="36">
        <v>0</v>
      </c>
      <c r="P36" s="34">
        <v>0</v>
      </c>
      <c r="Q36" s="32"/>
      <c r="R36" s="33">
        <v>0</v>
      </c>
      <c r="S36" s="34">
        <v>0</v>
      </c>
      <c r="T36" s="36">
        <v>0</v>
      </c>
      <c r="U36" s="34">
        <v>0</v>
      </c>
      <c r="V36" s="30"/>
      <c r="W36" s="17"/>
      <c r="Y36" s="8"/>
    </row>
    <row r="37" spans="1:25" ht="18.75" customHeight="1">
      <c r="A37" s="5" t="s">
        <v>59</v>
      </c>
      <c r="B37" s="60" t="s">
        <v>23</v>
      </c>
      <c r="C37" s="33">
        <v>0</v>
      </c>
      <c r="D37" s="34">
        <f t="shared" si="1"/>
        <v>0</v>
      </c>
      <c r="E37" s="34">
        <v>0</v>
      </c>
      <c r="F37" s="34">
        <f t="shared" si="1"/>
        <v>0</v>
      </c>
      <c r="G37" s="32"/>
      <c r="H37" s="33">
        <v>0</v>
      </c>
      <c r="I37" s="34">
        <v>0</v>
      </c>
      <c r="J37" s="34">
        <v>0</v>
      </c>
      <c r="K37" s="35">
        <v>0</v>
      </c>
      <c r="L37" s="32"/>
      <c r="M37" s="33">
        <v>0</v>
      </c>
      <c r="N37" s="34">
        <v>0</v>
      </c>
      <c r="O37" s="36">
        <v>0</v>
      </c>
      <c r="P37" s="34">
        <v>0</v>
      </c>
      <c r="Q37" s="32"/>
      <c r="R37" s="33">
        <v>0</v>
      </c>
      <c r="S37" s="34">
        <v>0</v>
      </c>
      <c r="T37" s="36">
        <v>0</v>
      </c>
      <c r="U37" s="34">
        <v>0</v>
      </c>
      <c r="V37" s="30"/>
      <c r="W37" s="17"/>
      <c r="Y37" s="8"/>
    </row>
    <row r="38" spans="1:25" ht="33.75" customHeight="1">
      <c r="A38" s="5" t="s">
        <v>60</v>
      </c>
      <c r="B38" s="60" t="s">
        <v>61</v>
      </c>
      <c r="C38" s="33">
        <v>0</v>
      </c>
      <c r="D38" s="34">
        <f t="shared" si="1"/>
        <v>0</v>
      </c>
      <c r="E38" s="34">
        <v>0</v>
      </c>
      <c r="F38" s="34">
        <f t="shared" si="1"/>
        <v>0</v>
      </c>
      <c r="G38" s="32"/>
      <c r="H38" s="33">
        <v>0</v>
      </c>
      <c r="I38" s="34">
        <v>0</v>
      </c>
      <c r="J38" s="34">
        <v>0</v>
      </c>
      <c r="K38" s="35">
        <v>0</v>
      </c>
      <c r="L38" s="32"/>
      <c r="M38" s="33">
        <v>0</v>
      </c>
      <c r="N38" s="34">
        <v>0</v>
      </c>
      <c r="O38" s="36">
        <v>0</v>
      </c>
      <c r="P38" s="34">
        <v>0</v>
      </c>
      <c r="Q38" s="32"/>
      <c r="R38" s="33">
        <v>0</v>
      </c>
      <c r="S38" s="34">
        <v>0</v>
      </c>
      <c r="T38" s="36">
        <v>0</v>
      </c>
      <c r="U38" s="34">
        <v>0</v>
      </c>
      <c r="V38" s="30"/>
      <c r="W38" s="17"/>
      <c r="Y38" s="8"/>
    </row>
    <row r="39" spans="1:25" ht="31.5" customHeight="1">
      <c r="A39" s="4">
        <v>9</v>
      </c>
      <c r="B39" s="59" t="s">
        <v>24</v>
      </c>
      <c r="C39" s="50">
        <v>399788.26</v>
      </c>
      <c r="D39" s="52">
        <f>D32+D33+D34</f>
        <v>1111.204480103228</v>
      </c>
      <c r="E39" s="52">
        <f>E32+E33+E34-0.01</f>
        <v>400012.71</v>
      </c>
      <c r="F39" s="43">
        <f>F32+F33+F34</f>
        <v>1111.828334939087</v>
      </c>
      <c r="G39" s="31"/>
      <c r="H39" s="47">
        <f>H32+H34</f>
        <v>288820.08999999997</v>
      </c>
      <c r="I39" s="43">
        <f>I32+I34</f>
        <v>1036.29</v>
      </c>
      <c r="J39" s="43">
        <f>J32+J34</f>
        <v>288992.77</v>
      </c>
      <c r="K39" s="45">
        <f>K32+K34</f>
        <v>1037.6254010293055</v>
      </c>
      <c r="L39" s="31"/>
      <c r="M39" s="47">
        <f>M32+M33+M34</f>
        <v>94706.540000000008</v>
      </c>
      <c r="N39" s="48">
        <f>N32+N33+N34</f>
        <v>1333.32</v>
      </c>
      <c r="O39" s="48">
        <f>O32+O33+O34</f>
        <v>94750.760000000009</v>
      </c>
      <c r="P39" s="48">
        <f>P32+P33+P34</f>
        <v>1334.2545782119757</v>
      </c>
      <c r="Q39" s="31"/>
      <c r="R39" s="47">
        <v>16261.63</v>
      </c>
      <c r="S39" s="43">
        <f>S32+S33+S34</f>
        <v>1333.32</v>
      </c>
      <c r="T39" s="48">
        <f>T32+T33+T34</f>
        <v>16269.19</v>
      </c>
      <c r="U39" s="48">
        <f>U32+U33+U34</f>
        <v>1334.8307993776339</v>
      </c>
      <c r="V39" s="30"/>
      <c r="W39" s="16"/>
      <c r="Y39" s="8"/>
    </row>
    <row r="40" spans="1:25" ht="24" customHeight="1">
      <c r="A40" s="4">
        <v>10</v>
      </c>
      <c r="B40" s="59" t="s">
        <v>25</v>
      </c>
      <c r="C40" s="47"/>
      <c r="D40" s="43">
        <f>D39</f>
        <v>1111.204480103228</v>
      </c>
      <c r="E40" s="43"/>
      <c r="F40" s="43">
        <f>F39</f>
        <v>1111.828334939087</v>
      </c>
      <c r="G40" s="31"/>
      <c r="H40" s="47"/>
      <c r="I40" s="43">
        <f>I39</f>
        <v>1036.29</v>
      </c>
      <c r="J40" s="43"/>
      <c r="K40" s="45">
        <f>K39</f>
        <v>1037.6254010293055</v>
      </c>
      <c r="L40" s="31"/>
      <c r="M40" s="47"/>
      <c r="N40" s="43">
        <f>N39</f>
        <v>1333.32</v>
      </c>
      <c r="O40" s="48"/>
      <c r="P40" s="43">
        <f>P39</f>
        <v>1334.2545782119757</v>
      </c>
      <c r="Q40" s="31"/>
      <c r="R40" s="47"/>
      <c r="S40" s="43">
        <f>S39</f>
        <v>1333.32</v>
      </c>
      <c r="T40" s="48"/>
      <c r="U40" s="43">
        <f>U39</f>
        <v>1334.8307993776339</v>
      </c>
      <c r="V40" s="30"/>
      <c r="W40" s="16"/>
      <c r="Y40" s="7"/>
    </row>
    <row r="41" spans="1:25" ht="35.25" customHeight="1">
      <c r="A41" s="14">
        <v>11</v>
      </c>
      <c r="B41" s="59" t="s">
        <v>50</v>
      </c>
      <c r="C41" s="33">
        <f>H41+M41+R41</f>
        <v>359779.20999999996</v>
      </c>
      <c r="D41" s="34"/>
      <c r="E41" s="34">
        <f>J41+O41+T41</f>
        <v>359779.20999999996</v>
      </c>
      <c r="F41" s="34"/>
      <c r="G41" s="32"/>
      <c r="H41" s="37">
        <v>276798.34999999998</v>
      </c>
      <c r="I41" s="38"/>
      <c r="J41" s="38">
        <v>276798.34999999998</v>
      </c>
      <c r="K41" s="51"/>
      <c r="L41" s="32"/>
      <c r="M41" s="33">
        <v>70865.81</v>
      </c>
      <c r="N41" s="38"/>
      <c r="O41" s="36">
        <v>70865.81</v>
      </c>
      <c r="P41" s="38"/>
      <c r="Q41" s="32"/>
      <c r="R41" s="33">
        <v>12115.05</v>
      </c>
      <c r="S41" s="38"/>
      <c r="T41" s="36">
        <v>12115.05</v>
      </c>
      <c r="U41" s="38"/>
      <c r="V41" s="19"/>
      <c r="W41" s="17"/>
      <c r="Y41" s="7"/>
    </row>
    <row r="42" spans="1:25" ht="21.75" customHeight="1">
      <c r="A42" s="14">
        <v>12</v>
      </c>
      <c r="B42" s="59" t="s">
        <v>51</v>
      </c>
      <c r="C42" s="37">
        <f>C34/C32*100</f>
        <v>0</v>
      </c>
      <c r="D42" s="38"/>
      <c r="E42" s="38">
        <f>E34/E32*100</f>
        <v>0</v>
      </c>
      <c r="F42" s="38"/>
      <c r="G42" s="32"/>
      <c r="H42" s="37">
        <f>H34/H32*100</f>
        <v>0</v>
      </c>
      <c r="I42" s="38"/>
      <c r="J42" s="38">
        <f>J34/J32*100</f>
        <v>0</v>
      </c>
      <c r="K42" s="51"/>
      <c r="L42" s="32"/>
      <c r="M42" s="37">
        <f>M34/M32*100</f>
        <v>0</v>
      </c>
      <c r="N42" s="38"/>
      <c r="O42" s="39">
        <f>O34/O32*100</f>
        <v>0</v>
      </c>
      <c r="P42" s="38"/>
      <c r="Q42" s="32"/>
      <c r="R42" s="37">
        <f>R34/R32*100</f>
        <v>0</v>
      </c>
      <c r="S42" s="38"/>
      <c r="T42" s="39">
        <f>T34/T32*100</f>
        <v>0</v>
      </c>
      <c r="U42" s="38"/>
      <c r="V42" s="19"/>
      <c r="W42" s="17"/>
      <c r="Y42" s="7"/>
    </row>
    <row r="43" spans="1:25" ht="18.75">
      <c r="A43" s="75" t="s">
        <v>64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19"/>
      <c r="R43" s="19"/>
      <c r="S43" s="19"/>
      <c r="T43" s="19"/>
      <c r="U43" s="19"/>
      <c r="V43" s="19"/>
      <c r="W43" s="19"/>
    </row>
    <row r="44" spans="1:25" ht="18.75">
      <c r="A44" s="78" t="s">
        <v>65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19"/>
      <c r="R44" s="19"/>
      <c r="S44" s="19"/>
      <c r="T44" s="19"/>
      <c r="U44" s="19"/>
      <c r="V44" s="19"/>
      <c r="W44" s="19"/>
    </row>
    <row r="45" spans="1:25" ht="60" customHeight="1">
      <c r="A45" s="79" t="s">
        <v>73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19"/>
      <c r="R45" s="19"/>
      <c r="S45" s="19"/>
      <c r="T45" s="19"/>
      <c r="U45" s="19"/>
      <c r="V45" s="19"/>
      <c r="W45" s="19"/>
    </row>
    <row r="48" spans="1:25"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</row>
    <row r="55" spans="2:17"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</row>
  </sheetData>
  <mergeCells count="18">
    <mergeCell ref="A43:P43"/>
    <mergeCell ref="A45:P45"/>
    <mergeCell ref="B55:Q55"/>
    <mergeCell ref="B48:Q48"/>
    <mergeCell ref="T7:U7"/>
    <mergeCell ref="A44:P44"/>
    <mergeCell ref="A1:U2"/>
    <mergeCell ref="A7:A8"/>
    <mergeCell ref="E7:F7"/>
    <mergeCell ref="J7:K7"/>
    <mergeCell ref="O7:P7"/>
    <mergeCell ref="C7:D7"/>
    <mergeCell ref="H7:I7"/>
    <mergeCell ref="M7:N7"/>
    <mergeCell ref="R7:S7"/>
    <mergeCell ref="B7:B8"/>
    <mergeCell ref="S4:T4"/>
    <mergeCell ref="B3:U3"/>
  </mergeCells>
  <phoneticPr fontId="5" type="noConversion"/>
  <conditionalFormatting sqref="Y10:Y41">
    <cfRule type="expression" dxfId="1" priority="1" stopIfTrue="1">
      <formula>NOT(ISERROR(SEARCH("Додаток2",Y10)))</formula>
    </cfRule>
    <cfRule type="expression" dxfId="0" priority="2" stopIfTrue="1">
      <formula>NOT(ISERROR(SEARCH("Додаток2",Y10)))</formula>
    </cfRule>
  </conditionalFormatting>
  <pageMargins left="0.31496062992125984" right="0" top="1.3779527559055118" bottom="0" header="0" footer="0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4" sqref="D34"/>
    </sheetView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2014-03-12T12:59:58Z</cp:lastPrinted>
  <dcterms:created xsi:type="dcterms:W3CDTF">2006-09-16T00:00:00Z</dcterms:created>
  <dcterms:modified xsi:type="dcterms:W3CDTF">2017-05-31T07:07:16Z</dcterms:modified>
</cp:coreProperties>
</file>